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codeName="Tento_zošit" defaultThemeVersion="166925"/>
  <mc:AlternateContent xmlns:mc="http://schemas.openxmlformats.org/markup-compatibility/2006">
    <mc:Choice Requires="x15">
      <x15ac:absPath xmlns:x15ac="http://schemas.microsoft.com/office/spreadsheetml/2010/11/ac" url="C:\Users\zuzana.borosova\Documents\01 Implementacia\ciele - dátové spracovanie\podstránka\2023 strešná\"/>
    </mc:Choice>
  </mc:AlternateContent>
  <xr:revisionPtr revIDLastSave="0" documentId="8_{9DBD77E8-B94E-49ED-BFC0-DE12A76F277A}" xr6:coauthVersionLast="36" xr6:coauthVersionMax="36" xr10:uidLastSave="{00000000-0000-0000-0000-000000000000}"/>
  <bookViews>
    <workbookView xWindow="0" yWindow="0" windowWidth="23040" windowHeight="8670" tabRatio="893" xr2:uid="{00000000-000D-0000-FFFF-FFFF00000000}"/>
  </bookViews>
  <sheets>
    <sheet name="Intro" sheetId="1" r:id="rId1"/>
    <sheet name="Strešná politika dáta" sheetId="27" r:id="rId2"/>
    <sheet name="Strešná politika výpočet" sheetId="28" r:id="rId3"/>
    <sheet name="Graf_1" sheetId="41" r:id="rId4"/>
    <sheet name="Graf_2" sheetId="29" r:id="rId5"/>
    <sheet name="Graf_3" sheetId="30" r:id="rId6"/>
    <sheet name="Graf_4" sheetId="31" r:id="rId7"/>
    <sheet name="Graf_5" sheetId="32" r:id="rId8"/>
    <sheet name="Tabuľka_1" sheetId="44" r:id="rId9"/>
    <sheet name="Tabuľka_2" sheetId="43" r:id="rId10"/>
    <sheet name="Tabuľka_3" sheetId="40" r:id="rId11"/>
    <sheet name="Tabuľka_4" sheetId="45" r:id="rId12"/>
    <sheet name="Tabuľka_5" sheetId="46" r:id="rId13"/>
    <sheet name="Tabuľka_6" sheetId="47" r:id="rId14"/>
    <sheet name="Metodika" sheetId="42" r:id="rId15"/>
    <sheet name="Návštevnosť_SR" sheetId="33" r:id="rId16"/>
    <sheet name="Návštevnosť_ČR" sheetId="38" r:id="rId17"/>
  </sheets>
  <definedNames>
    <definedName name="_Ref114727836" localSheetId="13">Tabuľka_6!$A$4</definedName>
    <definedName name="_Ref114832781" localSheetId="9">Tabuľka_2!$A$3</definedName>
  </definedNames>
  <calcPr calcId="191029"/>
</workbook>
</file>

<file path=xl/calcChain.xml><?xml version="1.0" encoding="utf-8"?>
<calcChain xmlns="http://schemas.openxmlformats.org/spreadsheetml/2006/main">
  <c r="AH7" i="33" l="1"/>
  <c r="AH8" i="33"/>
  <c r="AH9" i="33"/>
  <c r="AH15" i="33"/>
  <c r="AA7" i="33"/>
  <c r="AA8" i="33"/>
  <c r="AA9" i="33"/>
  <c r="AA17" i="33"/>
  <c r="T7" i="33"/>
  <c r="T17" i="33" s="1"/>
  <c r="T8" i="33"/>
  <c r="T9" i="33"/>
  <c r="M7" i="33"/>
  <c r="M8" i="33"/>
  <c r="M9" i="33"/>
  <c r="M17" i="33" l="1"/>
  <c r="M149" i="28"/>
  <c r="M150" i="28"/>
  <c r="M151" i="28"/>
  <c r="M152" i="28"/>
  <c r="M153" i="28"/>
  <c r="M154" i="28"/>
  <c r="M155" i="28"/>
  <c r="M148" i="28"/>
  <c r="K145" i="28" s="1"/>
  <c r="G148" i="28"/>
  <c r="O62" i="27" l="1"/>
  <c r="K60" i="27"/>
  <c r="L60" i="27"/>
  <c r="M60" i="27"/>
  <c r="G60" i="27"/>
  <c r="H60" i="27"/>
  <c r="O60" i="27"/>
  <c r="D10" i="38" l="1"/>
  <c r="C10" i="38"/>
  <c r="B10" i="38"/>
  <c r="C63" i="27" l="1"/>
  <c r="C61" i="27"/>
  <c r="C59" i="27"/>
  <c r="C58" i="27"/>
  <c r="O58" i="27"/>
  <c r="C57" i="27"/>
  <c r="C17" i="27"/>
  <c r="F9" i="33" l="1"/>
  <c r="F8" i="33"/>
  <c r="F7" i="33"/>
  <c r="F17" i="33" l="1"/>
  <c r="F245" i="28"/>
  <c r="F243" i="28" s="1"/>
  <c r="G245" i="28"/>
  <c r="G243" i="28" s="1"/>
  <c r="H245" i="28"/>
  <c r="H243" i="28" s="1"/>
  <c r="E245" i="28"/>
  <c r="E243" i="28" s="1"/>
  <c r="F235" i="28"/>
  <c r="F233" i="28" s="1"/>
  <c r="G235" i="28"/>
  <c r="G233" i="28" s="1"/>
  <c r="H235" i="28"/>
  <c r="H233" i="28" s="1"/>
  <c r="E235" i="28"/>
  <c r="E233" i="28" s="1"/>
  <c r="G29" i="27" l="1"/>
  <c r="H29" i="27"/>
  <c r="I29" i="27"/>
  <c r="I71" i="27" l="1"/>
  <c r="K207" i="28"/>
  <c r="F29" i="27" l="1"/>
  <c r="B17" i="27"/>
  <c r="D17" i="27"/>
  <c r="F18" i="27"/>
  <c r="G18" i="27"/>
  <c r="H18" i="27"/>
  <c r="I18" i="27"/>
  <c r="F19" i="27"/>
  <c r="G19" i="27"/>
  <c r="H19" i="27"/>
  <c r="I19" i="27"/>
  <c r="F20" i="27"/>
  <c r="G20" i="27"/>
  <c r="H20" i="27"/>
  <c r="I20" i="27"/>
  <c r="F21" i="27"/>
  <c r="G21" i="27"/>
  <c r="H21" i="27"/>
  <c r="I21" i="27"/>
  <c r="E18" i="27"/>
  <c r="E19" i="27"/>
  <c r="E20" i="27"/>
  <c r="E21" i="27"/>
  <c r="I9" i="28"/>
  <c r="I17" i="27" s="1"/>
  <c r="H9" i="28"/>
  <c r="H17" i="27" s="1"/>
  <c r="G9" i="28"/>
  <c r="G17" i="27" s="1"/>
  <c r="F9" i="28"/>
  <c r="F17" i="27" s="1"/>
  <c r="E9" i="28"/>
  <c r="E17" i="27" s="1"/>
  <c r="G28" i="27" l="1"/>
  <c r="K24" i="27" l="1"/>
  <c r="M238" i="28" l="1"/>
  <c r="M245" i="28" s="1"/>
  <c r="M243" i="28" s="1"/>
  <c r="G104" i="28" l="1"/>
  <c r="J57" i="27" l="1"/>
  <c r="K57" i="27"/>
  <c r="L40" i="27"/>
  <c r="M40" i="27"/>
  <c r="N238" i="28"/>
  <c r="N245" i="28" s="1"/>
  <c r="N243" i="28" s="1"/>
  <c r="G92" i="28"/>
  <c r="G98" i="28"/>
  <c r="G110" i="28"/>
  <c r="G150" i="28" l="1"/>
  <c r="G151" i="28"/>
  <c r="G152" i="28"/>
  <c r="G153" i="28"/>
  <c r="G154" i="28"/>
  <c r="G155" i="28"/>
  <c r="G149" i="28"/>
  <c r="E145" i="28" s="1"/>
  <c r="K73" i="27" l="1"/>
  <c r="L73" i="27"/>
  <c r="M73" i="27"/>
  <c r="J73" i="27"/>
  <c r="F71" i="27" l="1"/>
  <c r="G71" i="27"/>
  <c r="E71" i="27"/>
  <c r="N207" i="28"/>
  <c r="M207" i="28"/>
  <c r="L207" i="28"/>
  <c r="K71" i="27" l="1"/>
  <c r="L71" i="27"/>
  <c r="J71" i="27"/>
  <c r="M71" i="27"/>
  <c r="K238" i="28" l="1"/>
  <c r="K245" i="28" s="1"/>
  <c r="K243" i="28" s="1"/>
  <c r="L238" i="28"/>
  <c r="L245" i="28" s="1"/>
  <c r="L243" i="28" s="1"/>
  <c r="K228" i="28"/>
  <c r="K235" i="28" s="1"/>
  <c r="K233" i="28" s="1"/>
  <c r="L228" i="28"/>
  <c r="L235" i="28" s="1"/>
  <c r="L233" i="28" s="1"/>
  <c r="M228" i="28"/>
  <c r="M235" i="28" s="1"/>
  <c r="M233" i="28" s="1"/>
  <c r="N228" i="28"/>
  <c r="N235" i="28" s="1"/>
  <c r="N233" i="28" s="1"/>
  <c r="K39" i="27" l="1"/>
  <c r="L39" i="27"/>
  <c r="M39" i="27"/>
  <c r="N39" i="27"/>
  <c r="J39" i="27"/>
  <c r="F39" i="27"/>
  <c r="G39" i="27"/>
  <c r="H39" i="27"/>
  <c r="I39" i="27"/>
  <c r="E39" i="27"/>
  <c r="L69" i="28"/>
  <c r="K69" i="28"/>
  <c r="F69" i="28"/>
  <c r="M69" i="28"/>
  <c r="G69" i="28"/>
  <c r="H69" i="28"/>
  <c r="E69" i="28"/>
  <c r="K75" i="27" l="1"/>
  <c r="L75" i="27"/>
  <c r="M75" i="27"/>
  <c r="J75" i="27"/>
  <c r="F75" i="27"/>
  <c r="G75" i="27"/>
  <c r="H75" i="27"/>
  <c r="I75" i="27"/>
  <c r="E75" i="27"/>
  <c r="K74" i="27"/>
  <c r="L74" i="27"/>
  <c r="M74" i="27"/>
  <c r="J74" i="27"/>
  <c r="F74" i="27"/>
  <c r="G74" i="27"/>
  <c r="H74" i="27"/>
  <c r="I74" i="27"/>
  <c r="E74" i="27"/>
  <c r="F73" i="27"/>
  <c r="G73" i="27"/>
  <c r="H73" i="27"/>
  <c r="I73" i="27"/>
  <c r="E73" i="27"/>
  <c r="K72" i="27"/>
  <c r="L72" i="27"/>
  <c r="M72" i="27"/>
  <c r="J72" i="27"/>
  <c r="F72" i="27"/>
  <c r="G72" i="27"/>
  <c r="H72" i="27"/>
  <c r="I72" i="27"/>
  <c r="E72" i="27"/>
  <c r="K64" i="27"/>
  <c r="L64" i="27"/>
  <c r="M64" i="27"/>
  <c r="N64" i="27"/>
  <c r="J64" i="27"/>
  <c r="F64" i="27"/>
  <c r="G64" i="27"/>
  <c r="H64" i="27"/>
  <c r="I64" i="27"/>
  <c r="E64" i="27"/>
  <c r="K63" i="27"/>
  <c r="L63" i="27"/>
  <c r="M63" i="27"/>
  <c r="N63" i="27"/>
  <c r="J63" i="27"/>
  <c r="F63" i="27"/>
  <c r="G63" i="27"/>
  <c r="H63" i="27"/>
  <c r="I63" i="27"/>
  <c r="E63" i="27"/>
  <c r="K62" i="27"/>
  <c r="L62" i="27"/>
  <c r="M62" i="27"/>
  <c r="N62" i="27"/>
  <c r="J62" i="27"/>
  <c r="F62" i="27"/>
  <c r="G62" i="27"/>
  <c r="H62" i="27"/>
  <c r="I62" i="27"/>
  <c r="E62" i="27"/>
  <c r="K61" i="27"/>
  <c r="L61" i="27"/>
  <c r="M61" i="27"/>
  <c r="N61" i="27"/>
  <c r="J61" i="27"/>
  <c r="F61" i="27"/>
  <c r="G61" i="27"/>
  <c r="H61" i="27"/>
  <c r="I61" i="27"/>
  <c r="E61" i="27"/>
  <c r="N60" i="27"/>
  <c r="J60" i="27"/>
  <c r="F60" i="27"/>
  <c r="I60" i="27"/>
  <c r="E60" i="27"/>
  <c r="K59" i="27"/>
  <c r="L59" i="27"/>
  <c r="M59" i="27"/>
  <c r="N59" i="27"/>
  <c r="J59" i="27"/>
  <c r="F59" i="27"/>
  <c r="G59" i="27"/>
  <c r="H59" i="27"/>
  <c r="I59" i="27"/>
  <c r="E59" i="27"/>
  <c r="K58" i="27"/>
  <c r="L58" i="27"/>
  <c r="M58" i="27"/>
  <c r="N58" i="27"/>
  <c r="J58" i="27"/>
  <c r="F58" i="27"/>
  <c r="G58" i="27"/>
  <c r="H58" i="27"/>
  <c r="I58" i="27"/>
  <c r="E58" i="27"/>
  <c r="L57" i="27"/>
  <c r="M57" i="27"/>
  <c r="N57" i="27"/>
  <c r="F57" i="27"/>
  <c r="G57" i="27"/>
  <c r="H57" i="27"/>
  <c r="I57" i="27"/>
  <c r="E57" i="27"/>
  <c r="K56" i="27"/>
  <c r="L56" i="27"/>
  <c r="M56" i="27"/>
  <c r="N56" i="27"/>
  <c r="J56" i="27"/>
  <c r="F56" i="27"/>
  <c r="G56" i="27"/>
  <c r="H56" i="27"/>
  <c r="I56" i="27"/>
  <c r="E56" i="27"/>
  <c r="K55" i="27"/>
  <c r="L55" i="27"/>
  <c r="M55" i="27"/>
  <c r="N55" i="27"/>
  <c r="J55" i="27"/>
  <c r="F55" i="27"/>
  <c r="G55" i="27"/>
  <c r="H55" i="27"/>
  <c r="I55" i="27"/>
  <c r="E55" i="27"/>
  <c r="K48" i="27"/>
  <c r="L48" i="27"/>
  <c r="M48" i="27"/>
  <c r="N48" i="27"/>
  <c r="J48" i="27"/>
  <c r="F48" i="27"/>
  <c r="G48" i="27"/>
  <c r="H48" i="27"/>
  <c r="I48" i="27"/>
  <c r="E48" i="27"/>
  <c r="K47" i="27"/>
  <c r="L47" i="27"/>
  <c r="M47" i="27"/>
  <c r="N47" i="27"/>
  <c r="J47" i="27"/>
  <c r="F47" i="27"/>
  <c r="G47" i="27"/>
  <c r="H47" i="27"/>
  <c r="I47" i="27"/>
  <c r="E47" i="27"/>
  <c r="K46" i="27"/>
  <c r="L46" i="27"/>
  <c r="M46" i="27"/>
  <c r="N46" i="27"/>
  <c r="J46" i="27"/>
  <c r="F46" i="27"/>
  <c r="G46" i="27"/>
  <c r="H46" i="27"/>
  <c r="I46" i="27"/>
  <c r="E46" i="27"/>
  <c r="K44" i="27"/>
  <c r="L44" i="27"/>
  <c r="M44" i="27"/>
  <c r="N44" i="27"/>
  <c r="K45" i="27"/>
  <c r="L45" i="27"/>
  <c r="M45" i="27"/>
  <c r="N45" i="27"/>
  <c r="J45" i="27"/>
  <c r="F45" i="27"/>
  <c r="G45" i="27"/>
  <c r="H45" i="27"/>
  <c r="I45" i="27"/>
  <c r="E45" i="27"/>
  <c r="J44" i="27"/>
  <c r="F44" i="27"/>
  <c r="G44" i="27"/>
  <c r="H44" i="27"/>
  <c r="I44" i="27"/>
  <c r="E44" i="27"/>
  <c r="K43" i="27"/>
  <c r="L43" i="27"/>
  <c r="M43" i="27"/>
  <c r="N43" i="27"/>
  <c r="J43" i="27"/>
  <c r="F43" i="27"/>
  <c r="G43" i="27"/>
  <c r="H43" i="27"/>
  <c r="I43" i="27"/>
  <c r="E43" i="27"/>
  <c r="K42" i="27"/>
  <c r="L42" i="27"/>
  <c r="M42" i="27"/>
  <c r="N42" i="27"/>
  <c r="J42" i="27"/>
  <c r="F42" i="27"/>
  <c r="G42" i="27"/>
  <c r="H42" i="27"/>
  <c r="I42" i="27"/>
  <c r="E42" i="27"/>
  <c r="K41" i="27"/>
  <c r="L41" i="27"/>
  <c r="M41" i="27"/>
  <c r="N41" i="27"/>
  <c r="J41" i="27"/>
  <c r="F41" i="27"/>
  <c r="G41" i="27"/>
  <c r="H41" i="27"/>
  <c r="I41" i="27"/>
  <c r="E41" i="27"/>
  <c r="K40" i="27"/>
  <c r="N40" i="27"/>
  <c r="J40" i="27"/>
  <c r="F40" i="27"/>
  <c r="G40" i="27"/>
  <c r="H40" i="27"/>
  <c r="I40" i="27"/>
  <c r="E40" i="27"/>
  <c r="K38" i="27"/>
  <c r="L38" i="27"/>
  <c r="M38" i="27"/>
  <c r="N38" i="27"/>
  <c r="J38" i="27"/>
  <c r="F38" i="27"/>
  <c r="G38" i="27"/>
  <c r="H38" i="27"/>
  <c r="I38" i="27"/>
  <c r="E38" i="27"/>
  <c r="K30" i="27"/>
  <c r="L30" i="27"/>
  <c r="M30" i="27"/>
  <c r="N30" i="27"/>
  <c r="J30" i="27"/>
  <c r="F30" i="27"/>
  <c r="G30" i="27"/>
  <c r="H30" i="27"/>
  <c r="I30" i="27"/>
  <c r="E30" i="27"/>
  <c r="K29" i="27"/>
  <c r="L29" i="27"/>
  <c r="M29" i="27"/>
  <c r="N29" i="27"/>
  <c r="J29" i="27"/>
  <c r="E29" i="27"/>
  <c r="K28" i="27"/>
  <c r="L28" i="27"/>
  <c r="M28" i="27"/>
  <c r="N28" i="27"/>
  <c r="J28" i="27"/>
  <c r="F28" i="27"/>
  <c r="H28" i="27"/>
  <c r="I28" i="27"/>
  <c r="E28" i="27"/>
  <c r="K27" i="27"/>
  <c r="L27" i="27"/>
  <c r="M27" i="27"/>
  <c r="N27" i="27"/>
  <c r="J27" i="27"/>
  <c r="F27" i="27"/>
  <c r="G27" i="27"/>
  <c r="H27" i="27"/>
  <c r="I27" i="27"/>
  <c r="E27" i="27"/>
  <c r="K26" i="27"/>
  <c r="L26" i="27"/>
  <c r="M26" i="27"/>
  <c r="N26" i="27"/>
  <c r="J26" i="27"/>
  <c r="F26" i="27"/>
  <c r="G26" i="27"/>
  <c r="H26" i="27"/>
  <c r="I26" i="27"/>
  <c r="E26" i="27"/>
  <c r="K25" i="27"/>
  <c r="L25" i="27"/>
  <c r="M25" i="27"/>
  <c r="N25" i="27"/>
  <c r="J25" i="27"/>
  <c r="F25" i="27"/>
  <c r="G25" i="27"/>
  <c r="H25" i="27"/>
  <c r="I25" i="27"/>
  <c r="E25" i="27"/>
  <c r="L24" i="27"/>
  <c r="M24" i="27"/>
  <c r="N24" i="27"/>
  <c r="J24" i="27"/>
  <c r="F24" i="27"/>
  <c r="G24" i="27"/>
  <c r="H24" i="27"/>
  <c r="I24" i="27"/>
  <c r="E24" i="27"/>
  <c r="K23" i="27"/>
  <c r="L23" i="27"/>
  <c r="M23" i="27"/>
  <c r="N23" i="27"/>
  <c r="J23" i="27"/>
  <c r="F23" i="27"/>
  <c r="G23" i="27"/>
  <c r="H23" i="27"/>
  <c r="I23" i="27"/>
  <c r="E23" i="27"/>
  <c r="K22" i="27"/>
  <c r="L22" i="27"/>
  <c r="M22" i="27"/>
  <c r="N22" i="27"/>
  <c r="J22" i="27"/>
  <c r="F22" i="27"/>
  <c r="G22" i="27"/>
  <c r="H22" i="27"/>
  <c r="I22" i="27"/>
  <c r="E22" i="27"/>
  <c r="K21" i="27"/>
  <c r="L21" i="27"/>
  <c r="M21" i="27"/>
  <c r="N21" i="27"/>
  <c r="J21" i="27"/>
  <c r="K20" i="27"/>
  <c r="L20" i="27"/>
  <c r="M20" i="27"/>
  <c r="N20" i="27"/>
  <c r="J20" i="27"/>
  <c r="K19" i="27"/>
  <c r="L19" i="27"/>
  <c r="M19" i="27"/>
  <c r="N19" i="27"/>
  <c r="J19" i="27"/>
  <c r="K18" i="27"/>
  <c r="L18" i="27"/>
  <c r="M18" i="27"/>
  <c r="N18" i="27"/>
  <c r="J18" i="27"/>
  <c r="K17" i="27"/>
  <c r="L17" i="27"/>
  <c r="M17" i="27"/>
  <c r="N17" i="27"/>
  <c r="J17"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Turnerová Žaneta</author>
  </authors>
  <commentList>
    <comment ref="E73" authorId="0" shapeId="0" xr:uid="{00000000-0006-0000-0200-000001000000}">
      <text>
        <r>
          <rPr>
            <b/>
            <sz val="9"/>
            <color indexed="81"/>
            <rFont val="Tahoma"/>
            <family val="2"/>
            <charset val="238"/>
          </rPr>
          <t>Turnerová Žaneta:</t>
        </r>
        <r>
          <rPr>
            <sz val="9"/>
            <color indexed="81"/>
            <rFont val="Tahoma"/>
            <family val="2"/>
            <charset val="238"/>
          </rPr>
          <t xml:space="preserve">
2015</t>
        </r>
      </text>
    </comment>
    <comment ref="K73" authorId="0" shapeId="0" xr:uid="{00000000-0006-0000-0200-000002000000}">
      <text>
        <r>
          <rPr>
            <b/>
            <sz val="9"/>
            <color indexed="81"/>
            <rFont val="Tahoma"/>
            <family val="2"/>
            <charset val="238"/>
          </rPr>
          <t>Turnerová Žaneta:</t>
        </r>
        <r>
          <rPr>
            <sz val="9"/>
            <color indexed="81"/>
            <rFont val="Tahoma"/>
            <family val="2"/>
            <charset val="238"/>
          </rPr>
          <t xml:space="preserve">
2015</t>
        </r>
      </text>
    </comment>
    <comment ref="E85" authorId="0" shapeId="0" xr:uid="{00000000-0006-0000-0200-000003000000}">
      <text>
        <r>
          <rPr>
            <b/>
            <sz val="9"/>
            <color indexed="81"/>
            <rFont val="Tahoma"/>
            <family val="2"/>
            <charset val="238"/>
          </rPr>
          <t>Turnerová Žaneta:</t>
        </r>
        <r>
          <rPr>
            <sz val="9"/>
            <color indexed="81"/>
            <rFont val="Tahoma"/>
            <family val="2"/>
            <charset val="238"/>
          </rPr>
          <t xml:space="preserve">
2015</t>
        </r>
      </text>
    </comment>
    <comment ref="K85" authorId="0" shapeId="0" xr:uid="{00000000-0006-0000-0200-000004000000}">
      <text>
        <r>
          <rPr>
            <b/>
            <sz val="9"/>
            <color indexed="81"/>
            <rFont val="Tahoma"/>
            <family val="2"/>
            <charset val="238"/>
          </rPr>
          <t>Turnerová Žaneta:</t>
        </r>
        <r>
          <rPr>
            <sz val="9"/>
            <color indexed="81"/>
            <rFont val="Tahoma"/>
            <family val="2"/>
            <charset val="238"/>
          </rPr>
          <t xml:space="preserve">
2015</t>
        </r>
      </text>
    </comment>
  </commentList>
</comments>
</file>

<file path=xl/sharedStrings.xml><?xml version="1.0" encoding="utf-8"?>
<sst xmlns="http://schemas.openxmlformats.org/spreadsheetml/2006/main" count="1216" uniqueCount="564">
  <si>
    <t xml:space="preserve"> </t>
  </si>
  <si>
    <t>Autor:</t>
  </si>
  <si>
    <t>Dátum</t>
  </si>
  <si>
    <t>Názov:</t>
  </si>
  <si>
    <t>Poznámky:</t>
  </si>
  <si>
    <t>Záujmová umelecká činnosť</t>
  </si>
  <si>
    <t>Popis indikátora</t>
  </si>
  <si>
    <t>ID</t>
  </si>
  <si>
    <t>Indikátor</t>
  </si>
  <si>
    <t>Benchmark</t>
  </si>
  <si>
    <t>Zdroj benchmark</t>
  </si>
  <si>
    <t>Hodnota SK</t>
  </si>
  <si>
    <t xml:space="preserve">termín zverejňovania dát </t>
  </si>
  <si>
    <t>Zdroj SK</t>
  </si>
  <si>
    <t>KULT</t>
  </si>
  <si>
    <t>Komentár z dokumentu Ciele a KPI/ Prvá interpretácia výsledkov</t>
  </si>
  <si>
    <t>Výpočet indikátorov pre čiastkové ciele</t>
  </si>
  <si>
    <t>Import</t>
  </si>
  <si>
    <t>Export</t>
  </si>
  <si>
    <t>Eurostat</t>
  </si>
  <si>
    <t>Eurobarometer</t>
  </si>
  <si>
    <t>Satelitný účet KKP</t>
  </si>
  <si>
    <t>Počet obyvateľov SR</t>
  </si>
  <si>
    <t>ŠUSR</t>
  </si>
  <si>
    <t>1.      Rozvíjať kvalitu kultúry</t>
  </si>
  <si>
    <t>2.      Rozvíjať  dostupnosť kultúry</t>
  </si>
  <si>
    <t>3.      Zvyšovať pozitívne spoločenské dopady kultúry.</t>
  </si>
  <si>
    <t>4.      Zvyšovať pozitívne ekonomické dopady kultúry</t>
  </si>
  <si>
    <t>Definovanie posudzovanej oblasti: všetky sektorové oblasti kultúrnej politiky</t>
  </si>
  <si>
    <t>-Kultúrne dedičstvo</t>
  </si>
  <si>
    <t>- Umenie</t>
  </si>
  <si>
    <t>- Audiovízia</t>
  </si>
  <si>
    <t>- Sektor KKP (dizajn, architektúra, herný priemysel)</t>
  </si>
  <si>
    <t>Hodnotenie umeleckých snáh</t>
  </si>
  <si>
    <t>Prehľad, ako samotní umelci vnímajú do akej miery voči úvodným snahám skutočne dosahujú umeleckú kvalitu</t>
  </si>
  <si>
    <t>Vnímanie publikom</t>
  </si>
  <si>
    <t>Prehľad, ako umeleckú hodnotu a prínos kultúrny a umenia vníma publikum</t>
  </si>
  <si>
    <t>Rovesnícke hodnotenie</t>
  </si>
  <si>
    <t>Prehľad, ako umelecká obec vzájomne hodnotí prínos, rozvoj a význam práce.</t>
  </si>
  <si>
    <t xml:space="preserve">Počet prihlásených  miest do programu hlavné mesto kultúry </t>
  </si>
  <si>
    <t>Kreatívny potenciál</t>
  </si>
  <si>
    <t xml:space="preserve">Podiel krajov a miest (okresné mestá #79) ktoré majú dotačné schémy s posúdením odbornej komisie </t>
  </si>
  <si>
    <t xml:space="preserve">- užívateľské služby pre návštevníkov: coffe, bar, bookshop, šatňa, hľadisko/výstavné priestory,.. </t>
  </si>
  <si>
    <t>- Infraštruktúru: podmienky pre vznik a prezentáciu kultúrnych produktov/služieb: budovy, priestory na jednotlivé úkony- umelcov, návštevníka, umelecké diela,..</t>
  </si>
  <si>
    <t>- Dostupnosť a atraktivita informácií pre užívateľov: infografika v priestoroch, dostupnosť informácií o kultúrnom produkte/službe; ľahká dostupnosť nákupu (online aj off-line)</t>
  </si>
  <si>
    <t>Vlastný kvalitatívny výskum</t>
  </si>
  <si>
    <t>Podiel organizácií, ktoré poskytujú:</t>
  </si>
  <si>
    <t>1. Rozvíjať kvalitu kultúry</t>
  </si>
  <si>
    <t>2.Rozvíjať dostupnosť kultúry</t>
  </si>
  <si>
    <t>Dostupnosť kultúrnej infraštruktúry</t>
  </si>
  <si>
    <t>Agregátna návštevnosť</t>
  </si>
  <si>
    <t xml:space="preserve">Počet návštev kultúrnych podujatí a kultúrnych inštitúcií </t>
  </si>
  <si>
    <t>Účasť na kultúrnych podujatiach</t>
  </si>
  <si>
    <t>Percento populácie, ktoré navštívilo kultúrne podujatie alebo inštitúciu aspoň raz za posledných 12 mesiacov</t>
  </si>
  <si>
    <t>Eurobarometer/vlastné šetrenia</t>
  </si>
  <si>
    <t>Individuálne kultúrne aktivity</t>
  </si>
  <si>
    <t>Percento domácností, ktoré vykonávalo kultúrne aktivity doma aspoň raz za posledných 12 mesiacov (vrátane používania internetu na kultúrne účely)</t>
  </si>
  <si>
    <t xml:space="preserve">Percento populácie, ktoré za posledných 12 mesiacov aspoň raz aktívne vykonávalo umeleckú alebo kultúrnu činnosť vo voľnom čase </t>
  </si>
  <si>
    <t>Vzdialenosť</t>
  </si>
  <si>
    <t>Finančná dostupnosť</t>
  </si>
  <si>
    <t>Podiel občanov, ktorí označili ako bariéru návštevy podujatí/ inštitúcie v kultúre – finančná nedostupnosť</t>
  </si>
  <si>
    <t>Nedostatok času</t>
  </si>
  <si>
    <t>Nezáujem</t>
  </si>
  <si>
    <t>Digitálne zručnosti</t>
  </si>
  <si>
    <t>Podiel populácie vo veku 16 – 74 so základnými digitálnymi zručnosťami</t>
  </si>
  <si>
    <t>Čitateľská gramotnosť</t>
  </si>
  <si>
    <t>Priemer čitateľskej gramotnosti podľa veku (16 – 65)</t>
  </si>
  <si>
    <t xml:space="preserve">3. Zvyšovať pozitívne spoločenské dopady kultúry </t>
  </si>
  <si>
    <t>Spoločenská súdržnosť</t>
  </si>
  <si>
    <t>Percento populácie, ktoré nemá výhrady voči susedovi/susede z inej kultúry</t>
  </si>
  <si>
    <t>Európsky výskum hodnôt</t>
  </si>
  <si>
    <t>Spoločenská dôvera</t>
  </si>
  <si>
    <t>Percento populácie, ktoré súhlasí, že iným ľuďom je možné veriť</t>
  </si>
  <si>
    <t>Vnímanie rodovej rovnosť</t>
  </si>
  <si>
    <t>Účasť vo voľbách</t>
  </si>
  <si>
    <t>OECD Better Life Index</t>
  </si>
  <si>
    <t>Živé urbánne prostredie</t>
  </si>
  <si>
    <t>Dobré zdravie</t>
  </si>
  <si>
    <t>Sebaurčená úroveň zdravia</t>
  </si>
  <si>
    <t>Kompozitný index vzdelania</t>
  </si>
  <si>
    <t>Subjektívna kvalita života</t>
  </si>
  <si>
    <t>Určenie spokojnosti so svojim životom</t>
  </si>
  <si>
    <t>Vzťah k životnému prostrediu</t>
  </si>
  <si>
    <t>Zmierňovanie klimatických zmien</t>
  </si>
  <si>
    <t>Podiel architektov, ktorí používajú koncept „plus energy building“</t>
  </si>
  <si>
    <t xml:space="preserve">ACE- </t>
  </si>
  <si>
    <t>Priemer EU</t>
  </si>
  <si>
    <t xml:space="preserve">4. Zvyšovať pozitívne ekonomické dopady kultúry </t>
  </si>
  <si>
    <t xml:space="preserve">Objem financií </t>
  </si>
  <si>
    <t>HDP</t>
  </si>
  <si>
    <t>Zamestnanosť</t>
  </si>
  <si>
    <t>Podiel zamestnanosti KKP na celej ekonomike (%)</t>
  </si>
  <si>
    <t>1. Rozvíjať kvalitu kultúry.</t>
  </si>
  <si>
    <t>2. Rozvíjať dostupnosť kultúry</t>
  </si>
  <si>
    <t>Väčšine ľudí
možno
dôverovať</t>
  </si>
  <si>
    <t>Bratislava</t>
  </si>
  <si>
    <t>31.9</t>
  </si>
  <si>
    <t>Brno</t>
  </si>
  <si>
    <t>Košice</t>
  </si>
  <si>
    <t>13.2</t>
  </si>
  <si>
    <t>Prešov</t>
  </si>
  <si>
    <t>12.4</t>
  </si>
  <si>
    <t>Nitra</t>
  </si>
  <si>
    <t>18.4</t>
  </si>
  <si>
    <t>Karolvy vary</t>
  </si>
  <si>
    <t>16.2</t>
  </si>
  <si>
    <t>Ostrava</t>
  </si>
  <si>
    <t>12.3</t>
  </si>
  <si>
    <t>Plzeň</t>
  </si>
  <si>
    <t>Praha</t>
  </si>
  <si>
    <t>32.7</t>
  </si>
  <si>
    <t>8. miesto/20 miest XXL</t>
  </si>
  <si>
    <t>55. miesto /56 miest M</t>
  </si>
  <si>
    <t>Olomouc</t>
  </si>
  <si>
    <t>16. miesto /22 miest S</t>
  </si>
  <si>
    <t>21. miesto /22 miest S</t>
  </si>
  <si>
    <t>19. miesto /22 miest S</t>
  </si>
  <si>
    <t>9. miesto/39 miest L</t>
  </si>
  <si>
    <t>27. miesto/39 miest L</t>
  </si>
  <si>
    <t>38. miesto /39 miest L</t>
  </si>
  <si>
    <t>50.miesto /56 miest M</t>
  </si>
  <si>
    <t>51.miesto /56 miest M</t>
  </si>
  <si>
    <t>Cultural Creative Cities Monitor</t>
  </si>
  <si>
    <t>Eurobarometer EU28</t>
  </si>
  <si>
    <t>Eurostat (podiel obyvateľov s aspoň základnými digitálnymi zručnosťami)</t>
  </si>
  <si>
    <t>PIAAC, OECD</t>
  </si>
  <si>
    <t>OECD Priemer</t>
  </si>
  <si>
    <t>Eurostat EU 27</t>
  </si>
  <si>
    <r>
      <rPr>
        <b/>
        <sz val="10"/>
        <color theme="1"/>
        <rFont val="Arial Narrow"/>
        <family val="2"/>
        <charset val="238"/>
      </rPr>
      <t>Indikátor digitálnej zručnosti spĺňame uspokojivo.</t>
    </r>
    <r>
      <rPr>
        <sz val="10"/>
        <color theme="1"/>
        <rFont val="Arial Narrow"/>
        <family val="2"/>
        <charset val="238"/>
      </rPr>
      <t xml:space="preserve"> Podiel populácie vo veku 16-74 rokov s aspoň základnými digitálnymi zručnosťami sa podľa Eurostatu na Slovensku pohybuje nad 50%. V sledovanom období síce dochádza k poklesu tohto podielu, avšak v roku 2021 sa stále nachádzame nad priemerom EÚ.</t>
    </r>
  </si>
  <si>
    <r>
      <rPr>
        <b/>
        <sz val="10"/>
        <color theme="1"/>
        <rFont val="Arial Narrow"/>
        <family val="2"/>
        <charset val="238"/>
      </rPr>
      <t>Indikátor čitateľskej gramotnosti dospelých ľudí spĺňame uspokojivo.</t>
    </r>
    <r>
      <rPr>
        <sz val="10"/>
        <color theme="1"/>
        <rFont val="Arial Narrow"/>
        <family val="2"/>
        <charset val="238"/>
      </rPr>
      <t xml:space="preserve"> Podľa zistení programu PIAAC (Programme for the International Assessment of Adult Competencies) organizácie OECD sme dosiahli v roku 2018 274 bodov v čitateľskej gramotnosti. V rámci krajín V4 sme spolu s Českou republikou dosiahli rovnaké a najvyššie skóre, ktoré sa nachádza nad priemerom OECD krajín predstavujúcim 266 bodov.</t>
    </r>
  </si>
  <si>
    <t>Priemer EU26</t>
  </si>
  <si>
    <t>dáta dostupný len pre 2020</t>
  </si>
  <si>
    <r>
      <rPr>
        <b/>
        <sz val="10"/>
        <color theme="1"/>
        <rFont val="Arial Narrow"/>
        <family val="2"/>
        <charset val="238"/>
      </rPr>
      <t>Indikátor podielu architektov, ktorí používajú koncept "plus energy building" spĺňame uspokojivo</t>
    </r>
    <r>
      <rPr>
        <sz val="10"/>
        <color theme="1"/>
        <rFont val="Arial Narrow"/>
        <family val="2"/>
        <charset val="238"/>
      </rPr>
      <t>. Podľa sektorovej štúdie Architect council of Europe z roku 2020 bolo na Slovensku 9% architektov požívajúcich tento koncept, pričom priemer EÚ predstavoval 10%.</t>
    </r>
  </si>
  <si>
    <t>Eurobarometer, CZ</t>
  </si>
  <si>
    <r>
      <rPr>
        <b/>
        <sz val="10"/>
        <color theme="1"/>
        <rFont val="Arial Narrow"/>
        <family val="2"/>
        <charset val="238"/>
      </rPr>
      <t>Indikátor vzťahu k životnému prostrediu spĺňame uspokojivo.</t>
    </r>
    <r>
      <rPr>
        <sz val="10"/>
        <color theme="1"/>
        <rFont val="Arial Narrow"/>
        <family val="2"/>
        <charset val="238"/>
      </rPr>
      <t xml:space="preserve"> Podľa záverečnej správy Eurobarometra došlo z výraznému zvýšeniu podielu obyvateľov, ktorí považuju ochranu životného prostredia za dôležitú. Na Slovensku sledujeme nárast medzi rokmi 2017 a 2019 o 4 percentuálne body, a teda v roku 2019 považuje 94% obyvateľov ochranu životného prostredia za "veľmi dôležitú", alebo "dôležitú". V Českej republike sledujeme v roku 2019 rovnaký podiel obyvateľstva, pre ktorých je dôležitá ochrana životného prostredia, avšak medzi rokmi 2017-2019  došlo k miernemu poklesu/stagnácii.</t>
    </r>
  </si>
  <si>
    <t>OECD Better Life Index, CZ</t>
  </si>
  <si>
    <r>
      <rPr>
        <b/>
        <sz val="10"/>
        <color theme="1"/>
        <rFont val="Arial Narrow"/>
        <family val="2"/>
        <charset val="238"/>
      </rPr>
      <t>Indikátor počtu slovenských miest umiestnených v rebríčku Creative City monitor spĺňame uspokojivo</t>
    </r>
    <r>
      <rPr>
        <sz val="10"/>
        <color theme="1"/>
        <rFont val="Arial Narrow"/>
        <family val="2"/>
        <charset val="238"/>
      </rPr>
      <t>. Slovenské mestá sú v na počet obyvateľov v rebríčku 4 (čo je relatívne veľký úspech), Česko má 6 a Maďarsko 6. Oproti českým mestám sú však vo svojich kategóriách podľa veľkosti horšie umiestnené. Nedostatky sú často v infraštruktúre (počte inštitúcií) alebo dostupnosti pre turizmus, či legislatíva a podporné prostredie.</t>
    </r>
  </si>
  <si>
    <t>Cultural Creative Cities Monitor, CZ</t>
  </si>
  <si>
    <t xml:space="preserve">Podiel krajov a miest (okresné mestá #79), ktoré majú dotačné schémy s posúdením odbornej komisie </t>
  </si>
  <si>
    <t>Európsky výskum hodnôt, CZ</t>
  </si>
  <si>
    <r>
      <rPr>
        <b/>
        <sz val="10"/>
        <color theme="1"/>
        <rFont val="Arial Narrow"/>
        <family val="2"/>
        <charset val="238"/>
      </rPr>
      <t>Indikátor spoločenskej dôvery spĺňame neuspokojivo.</t>
    </r>
    <r>
      <rPr>
        <sz val="10"/>
        <color theme="1"/>
        <rFont val="Arial Narrow"/>
        <family val="2"/>
        <charset val="238"/>
      </rPr>
      <t xml:space="preserve"> Pod%la Európskeho výskumu hodnôť z roku 2017 iba 21,4% opýtaných ľudí  dôveruje iným. Spoločenská dôvera je na Slovensku považovaná za relatívne nízku, v porovnaní s Českou republikou však rozdiel nie je výrazný, len o dva percentuálne body veria v ČR ľudia iným.</t>
    </r>
  </si>
  <si>
    <r>
      <rPr>
        <b/>
        <sz val="10"/>
        <color theme="1"/>
        <rFont val="Arial Narrow"/>
        <family val="2"/>
        <charset val="238"/>
      </rPr>
      <t xml:space="preserve">Indikátor spoločenskej súdržnosti spĺňame neuspokojivo. </t>
    </r>
    <r>
      <rPr>
        <sz val="10"/>
        <color theme="1"/>
        <rFont val="Arial Narrow"/>
        <family val="2"/>
        <charset val="238"/>
      </rPr>
      <t xml:space="preserve">Podľa Európskeho výskumu hodnôt z roku 2017 iba 35% obyvateľov Slovenska nemá výhrady voči susedovi z inej kultúry. Voči Rómom je vymedzených až 65 % obyvateľstva a podobne je na tom aj Česká republika. Pre porovnanie, ľuďom zo zahraničia, či pracovníkom zo zahraničia je nastavenie menej odmietavé, 56,5 % na Slovensku  alebo 60 % obyvateľov Českej republiky.  </t>
    </r>
  </si>
  <si>
    <t>NIPOS, ČR</t>
  </si>
  <si>
    <t>Počet obyvateľov</t>
  </si>
  <si>
    <t>kultúrny sektor</t>
  </si>
  <si>
    <t>kultúrny priemysel</t>
  </si>
  <si>
    <t>kreatívny priemysel</t>
  </si>
  <si>
    <t>https://www.statistikakultury.cz/satelitni-ucet-kultury/</t>
  </si>
  <si>
    <t>abs.</t>
  </si>
  <si>
    <t>% podľa Nipos</t>
  </si>
  <si>
    <t>Podíl kultury na HDP v %</t>
  </si>
  <si>
    <t>https://www.statistikakultury.cz/wp-content/uploads/2022/05/Vysledky-uctu-kultury-CR-za-rok-2020.pdf</t>
  </si>
  <si>
    <t>NIPOS, Satelitní účet</t>
  </si>
  <si>
    <t>Podiel populácie vo veku 16 – 74 s aspoň základnými digitálnymi zručnosťami</t>
  </si>
  <si>
    <t>Podiel občanov, ktorí označili ako bariéru návštevy podujatí/ inštitúcie v kultúre – vzdialenosť od miesta bydliska</t>
  </si>
  <si>
    <t>Podiel občanov, ktorí označili ako bariéru návštevy podujatí/ inštitúcie v kultúre – nedostatok času</t>
  </si>
  <si>
    <t>Podiel občanov, ktorí označili ako bariéru návštevy podujatí/ inštitúcie v kultúre – nezáujem o danú oblasť</t>
  </si>
  <si>
    <r>
      <rPr>
        <b/>
        <sz val="10"/>
        <color theme="1"/>
        <rFont val="Arial Narrow"/>
        <family val="2"/>
        <charset val="238"/>
      </rPr>
      <t xml:space="preserve">Indikátor podielu občanov označujúcich ako bariéru návštevy podujatí vzdialenosť od miesta bydliska spĺňame uspokojivo. </t>
    </r>
    <r>
      <rPr>
        <sz val="10"/>
        <color theme="1"/>
        <rFont val="Arial Narrow"/>
        <family val="2"/>
        <charset val="238"/>
      </rPr>
      <t>Podľa zistení Eurobarometra z roku 2017 je na Slovensku 12% občanov, pre ktorých predstavuje vzdialenosť od mesta bydliska bariéru pri návšteve podujatí. Rovnaký podiel ukazuje aj priemer EÚ28. Obdobný prieskum vykonalo v roku 2019 aj NOC, kde sa ukázalo, že vzdialenosť od miesta bydliska je  bariérov priemerne pre 13% obyčanov, avšak až 20% opýtaných uvádza vzdialenosť ako bariéru pri návšteve hradu, zámku, či divadla.</t>
    </r>
  </si>
  <si>
    <r>
      <rPr>
        <b/>
        <sz val="10"/>
        <color theme="1"/>
        <rFont val="Arial Narrow"/>
        <family val="2"/>
        <charset val="238"/>
      </rPr>
      <t>Indikátor podielu občanov označujúcich ako bariéru návštevy podujatí finančnú nedostupnosť spĺňame neuspokojivo.</t>
    </r>
    <r>
      <rPr>
        <sz val="10"/>
        <color theme="1"/>
        <rFont val="Arial Narrow"/>
        <family val="2"/>
        <charset val="238"/>
      </rPr>
      <t xml:space="preserve"> Podľa zistení Eurobarometra z roku 2017 je na Slovensku 36% občanov, pre ktorých predstavuje finančná nedostupnosť bariéru pri návšteve podujatí. Priemer EÚ28 ukazuje podiel obyvateľstva na úrovni 34%. Obdobný prieskum vykonalo v roku 2019 aj NOC, kde sa ukázalo, že finančná nedostupnosť je  bariérov pre 8% opýtaných, pričom až 16% uviedlo ako bariéru pri návšteve koncertu populárnej hudby finančnú nedostupnosť.</t>
    </r>
  </si>
  <si>
    <r>
      <rPr>
        <b/>
        <sz val="10"/>
        <color theme="1"/>
        <rFont val="Arial Narrow"/>
        <family val="2"/>
        <charset val="238"/>
      </rPr>
      <t>Indikátor podielu občanov označujúcich ako bariéru návštevy podujatí nedostatok času spĺňame neuspokojivo</t>
    </r>
    <r>
      <rPr>
        <sz val="10"/>
        <color theme="1"/>
        <rFont val="Arial Narrow"/>
        <family val="2"/>
        <charset val="238"/>
      </rPr>
      <t>. Podľa zistení Eurobarometra z roku 2017 je na Slovensku 39% občanov, pre ktorých predstavuje nedostatok času bariéru pri návšteve podujatí. Priemer EÚ28 ukazuje podiel obyvateľstva na úrovni 37%. Obdobný prieskum vykonalo v roku 2019 aj NOC, kde sa ukázalo, že nedostatok času je  bariérov pre 14% opýtaných, pričom až 23% vníma nedostatok času ako bariéru pri  návšteve hradov, zámkov, múzea, či kina.</t>
    </r>
  </si>
  <si>
    <r>
      <rPr>
        <b/>
        <sz val="10"/>
        <color theme="1"/>
        <rFont val="Arial Narrow"/>
        <family val="2"/>
        <charset val="238"/>
      </rPr>
      <t>Indikátor podielu občanov označujúcich ako bariéru návštevy podujatí nezáujem o danú oblasť spĺňame uspokojivo</t>
    </r>
    <r>
      <rPr>
        <sz val="10"/>
        <color theme="1"/>
        <rFont val="Arial Narrow"/>
        <family val="2"/>
        <charset val="238"/>
      </rPr>
      <t>. Podľa zistení Eurobarometra z roku 2017 je na Slovensku 29% občanov, pre ktorých predstavuje nezáujem o danú oblasť bariéru pri návšteve podujatí. Priemer EÚ28 ukazuje podiel obyvateľstva na úrovni 31%. Obdobný prieskum vykonalo v roku 2019 aj NOC, kde sa ukázalo, že nezáujem o danú oblasť je  bariérov pre 31% opýtaných, pričom až 45% opýtaných uvádza nezáujem o koncert vážnej hudby.</t>
    </r>
  </si>
  <si>
    <t>Keď matka chodí do práce, deti trpia</t>
  </si>
  <si>
    <t xml:space="preserve">Vo všeobecnosti rodinný život trpí, ak žena pracuje na plný úväzok </t>
  </si>
  <si>
    <t xml:space="preserve">Muž má zarábať peniaze a žena sa má starať o domácnosť a rodinu </t>
  </si>
  <si>
    <t>Zamestnanie je dobrá vec, ale väčšina žien aj tak chce mať svoju domácnosť a deti</t>
  </si>
  <si>
    <t>Vo všeobecnosti sú muži lepšími politickými lídrami než ženy</t>
  </si>
  <si>
    <t>Vysokoškolské vzdelanie je dôležitejšie pre chlapca ako pre dievča</t>
  </si>
  <si>
    <t>Všeobecne platí, že muži vedia lepšie riadiť firmy ako ženy</t>
  </si>
  <si>
    <t>Eurostat EU28</t>
  </si>
  <si>
    <t>NOC – prieskum spotreby (priemer zo všetkých oblastí)</t>
  </si>
  <si>
    <t>Eurostat EU27</t>
  </si>
  <si>
    <t>Európsky výskum hodnôt, ČR</t>
  </si>
  <si>
    <t>Žena musí mít děti, aby se splnilo její poslání</t>
  </si>
  <si>
    <t>Podiel HDP KKP na HDP celej ekonomiky, v %</t>
  </si>
  <si>
    <t>Import KKP, v mil. EUR</t>
  </si>
  <si>
    <t>Export KKP, v mil. EUR</t>
  </si>
  <si>
    <t>HPD KKP</t>
  </si>
  <si>
    <r>
      <rPr>
        <b/>
        <sz val="10"/>
        <rFont val="Arial Narrow"/>
        <family val="2"/>
        <charset val="238"/>
      </rPr>
      <t>Indikátor účasti na kultúrnych podujatiach spĺňame uspokojivo</t>
    </r>
    <r>
      <rPr>
        <sz val="10"/>
        <rFont val="Arial Narrow"/>
        <family val="2"/>
        <charset val="238"/>
      </rPr>
      <t>. Podľa Eurostatu v roku 2015 navštívilo 59% obyvateľstva Slovenska kultúrne podujatie v posledných 12 mesiacoch. Priemer EÚ27 sa v danom roku pohybuje o 4 percentuálne body vyššie. Pozn: konzumácia kultúry mimo svojho obydlia (návšteva kina, divadla, koncertu..)</t>
    </r>
  </si>
  <si>
    <r>
      <rPr>
        <b/>
        <sz val="10"/>
        <rFont val="Arial Narrow"/>
        <family val="2"/>
        <charset val="238"/>
      </rPr>
      <t>Indikátor populácie aktívne vykonávajúcej umeleckú činnosť spĺňame uspokojivo</t>
    </r>
    <r>
      <rPr>
        <sz val="10"/>
        <rFont val="Arial Narrow"/>
        <family val="2"/>
        <charset val="238"/>
      </rPr>
      <t>. Podľa Eurostatu v roku 2015 vykonávalo umeleckú činnosť za posledných 12 mesiacov 9% populácie, zatiaľ čo európsky priemer sa pohyboval na úrovni 5%. Pozn: aktívna participácia</t>
    </r>
  </si>
  <si>
    <t>Žaneta Turnerová, Zuzana Borošová, Michaela Rudyjová</t>
  </si>
  <si>
    <t>Hlavný cieľ strešnej kultúrnej politiky:</t>
  </si>
  <si>
    <t>Čiastkové ciele:</t>
  </si>
  <si>
    <t>Grafy</t>
  </si>
  <si>
    <t>Graf</t>
  </si>
  <si>
    <t>Názov</t>
  </si>
  <si>
    <t>Dáta ku Grafu 1: Zdroj financovania verejných výdavkov jednotlivých kultúrnych politík, v roku 2019, v %</t>
  </si>
  <si>
    <t xml:space="preserve">Dáta ku Grafu 2: Slovenská volebná účasť vo voľbách do NR SR od roku 1990, v % </t>
  </si>
  <si>
    <t>Dáta ku Grafu 3: Vývoj HDP v oblasti KKP na obyvateľa na Slovensku a v Česku, v eur p. c.</t>
  </si>
  <si>
    <t>Dáta ku Grafu 4: Vývoj importu a exportu na obyvateľa v sektore KKP na Slovensku a v Česku, v eur p. c.</t>
  </si>
  <si>
    <t>Dáta ku Grafu 5: Vývoj návštev podujatí medzi rokmi 2017-2020, v mil. návštev</t>
  </si>
  <si>
    <t>Zdroj: ŠÚSR</t>
  </si>
  <si>
    <t>HDP v KKP p.c.</t>
  </si>
  <si>
    <t>SR</t>
  </si>
  <si>
    <t>ČR</t>
  </si>
  <si>
    <t>Zdroj: Satelitný účet KKP</t>
  </si>
  <si>
    <t>import SR</t>
  </si>
  <si>
    <t>import ČR</t>
  </si>
  <si>
    <t>export SR</t>
  </si>
  <si>
    <t>export ČR</t>
  </si>
  <si>
    <t>Návštevnosť</t>
  </si>
  <si>
    <t>Zdroj: KULT</t>
  </si>
  <si>
    <t>Späť na obsah</t>
  </si>
  <si>
    <t>MK SR</t>
  </si>
  <si>
    <t>Rok parlamentných volieb</t>
  </si>
  <si>
    <t>SR (% účasť)</t>
  </si>
  <si>
    <t>import/obyvateľa</t>
  </si>
  <si>
    <t>export/obyvateľa</t>
  </si>
  <si>
    <t>Rok</t>
  </si>
  <si>
    <t>Hárok</t>
  </si>
  <si>
    <t>Prejsť na dáta</t>
  </si>
  <si>
    <t>Vnútorná hodnota kultúry a umenia</t>
  </si>
  <si>
    <t>Kvalita kultúrnej infraštruktúry</t>
  </si>
  <si>
    <t>Miera inštitucionálnej spolupráce</t>
  </si>
  <si>
    <t xml:space="preserve">Počet prihlásených  miest do programu Európske hlavné mesto kultúry </t>
  </si>
  <si>
    <t>Počet okresov, v ktorých sa nachádzajú všetky typy sledovaných inštitúcií</t>
  </si>
  <si>
    <r>
      <rPr>
        <b/>
        <sz val="10"/>
        <color theme="1"/>
        <rFont val="Arial Narrow"/>
        <family val="2"/>
        <charset val="238"/>
      </rPr>
      <t>Plnenie indikátora vnútornej hodnoty kultúry a umenia nie je možné vyhodnotiť</t>
    </r>
    <r>
      <rPr>
        <sz val="10"/>
        <color theme="1"/>
        <rFont val="Arial Narrow"/>
        <family val="2"/>
        <charset val="238"/>
      </rPr>
      <t>. V priebehu rokov 2017-2021 boli kultúrne produkty a služby zo Slovenska ocenené v rôznych sektoroch, napr. v roku 2021 získali slovenské filmy 8 cien na A-čkových festivaloch. pozn. Pre získanie indikátora je nevyhnutný súpis významných ocenení v danom roku pre 4  oblasti. Zoznam, ktorý sa priebežne dopĺňa, viď v dokumente "Hodnotenie strešnej  kultúrnej politiky"</t>
    </r>
  </si>
  <si>
    <r>
      <t xml:space="preserve">Plnenie indikátora kvality kultúrnej infraštruktúry nie je možné vyhodnotiť. </t>
    </r>
    <r>
      <rPr>
        <sz val="10"/>
        <color theme="1"/>
        <rFont val="Arial Narrow"/>
        <family val="2"/>
        <charset val="238"/>
      </rPr>
      <t>Na Slovensku majú v súčasnosti objektívne štandardy  stanovené iba verejné knižnice, pričom vyhodnotenie SNK z roku 2020 ukázalo, že len 2 z 30  spĺňajú 6 zo 7  stanovených štandardov.</t>
    </r>
  </si>
  <si>
    <r>
      <rPr>
        <b/>
        <sz val="10"/>
        <color theme="1"/>
        <rFont val="Arial Narrow"/>
        <family val="2"/>
        <charset val="238"/>
      </rPr>
      <t>Plnenie indikátora hodnotenia umeleckých snád nie je možné vyhodnotiť.</t>
    </r>
    <r>
      <rPr>
        <sz val="10"/>
        <color theme="1"/>
        <rFont val="Arial Narrow"/>
        <family val="2"/>
        <charset val="238"/>
      </rPr>
      <t xml:space="preserve"> pozn. indikátor  predpokladá vlastný kvalitatívny výskum. Nakoľko pravdepodobne nebude možné pre ne určiť kvantitatívny indikátor, budú v sa vypracovávať v samostatnej časti.</t>
    </r>
  </si>
  <si>
    <r>
      <rPr>
        <b/>
        <sz val="10"/>
        <color theme="1"/>
        <rFont val="Arial Narrow"/>
        <family val="2"/>
        <charset val="238"/>
      </rPr>
      <t>Plnenie indikátora hodnotenie umeleckých snáh nie je možné vyhodnotiť.</t>
    </r>
    <r>
      <rPr>
        <sz val="10"/>
        <color theme="1"/>
        <rFont val="Arial Narrow"/>
        <family val="2"/>
        <charset val="238"/>
      </rPr>
      <t xml:space="preserve"> pozn. indikátor  predpokladá vlastný kvalitatívny výskum. </t>
    </r>
  </si>
  <si>
    <r>
      <rPr>
        <b/>
        <sz val="10"/>
        <color theme="1"/>
        <rFont val="Arial Narrow"/>
        <family val="2"/>
        <charset val="238"/>
      </rPr>
      <t>Plnenie indikátora rovesnícke hodnotenie nie je možné vyhodnotiť.</t>
    </r>
    <r>
      <rPr>
        <sz val="10"/>
        <color theme="1"/>
        <rFont val="Arial Narrow"/>
        <family val="2"/>
        <charset val="238"/>
      </rPr>
      <t xml:space="preserve"> pozn. indikátor  predpokladá vlastný kvalitatívny výskum. </t>
    </r>
  </si>
  <si>
    <t>Plnenie indikátora kreatny potenciál nie je možné vyhodnotiť.</t>
  </si>
  <si>
    <r>
      <rPr>
        <b/>
        <sz val="10"/>
        <color theme="1"/>
        <rFont val="Arial Narrow"/>
        <family val="2"/>
        <charset val="238"/>
      </rPr>
      <t xml:space="preserve">Plnenie indikátora dostupnosti kultúrnej infraštruktúry nie je možné vyhodnotiť.  </t>
    </r>
    <r>
      <rPr>
        <sz val="10"/>
        <color theme="1"/>
        <rFont val="Arial Narrow"/>
        <family val="2"/>
        <charset val="238"/>
      </rPr>
      <t>Na Slovensku sa v deviatich okresoch vyskytujú všetky typy sledovaných inštitúcií. Sledovanými inštitúciami sú divadlá, galérie, knižnice, kultúrno-osvetové zariadenia, múzeá,  nezávislé centrá a kiná.</t>
    </r>
  </si>
  <si>
    <r>
      <rPr>
        <b/>
        <sz val="10"/>
        <rFont val="Arial Narrow"/>
        <family val="2"/>
        <charset val="238"/>
      </rPr>
      <t>Indikátor účasti na kultúrnych podujatiach nie je možné vyhodnotiť.</t>
    </r>
    <r>
      <rPr>
        <sz val="10"/>
        <rFont val="Arial Narrow"/>
        <family val="2"/>
        <charset val="238"/>
      </rPr>
      <t xml:space="preserve"> Pozn: konzumácia  kultúry v domácnostiach (netflix, stream kultúrnych podujatí a iné)</t>
    </r>
  </si>
  <si>
    <r>
      <rPr>
        <b/>
        <sz val="10"/>
        <color theme="1"/>
        <rFont val="Arial Narrow"/>
        <family val="2"/>
        <charset val="238"/>
      </rPr>
      <t>Indikátor import v sektore KKP spĺňame neuspokojivo.</t>
    </r>
    <r>
      <rPr>
        <sz val="10"/>
        <color theme="1"/>
        <rFont val="Arial Narrow"/>
        <family val="2"/>
        <charset val="238"/>
      </rPr>
      <t xml:space="preserve"> Medzi rokmi 2017-2019 došlo k nárastu hodnoty importu z 213,012 mil. eur v roku 2017 na 331,282 mil. eur v roku 2019.</t>
    </r>
  </si>
  <si>
    <r>
      <rPr>
        <b/>
        <sz val="10"/>
        <color theme="1"/>
        <rFont val="Arial Narrow"/>
        <family val="2"/>
        <charset val="238"/>
      </rPr>
      <t>Indikátor export v sektore KKP spĺňame neuspokojivo.</t>
    </r>
    <r>
      <rPr>
        <sz val="10"/>
        <color theme="1"/>
        <rFont val="Arial Narrow"/>
        <family val="2"/>
        <charset val="238"/>
      </rPr>
      <t xml:space="preserve"> Medzi rokmi 2017-2019 došlo k nárastu hodnoty exportu z 162,508 mil. eur v roku 2017 na 220,419 mil. eur v roku 2019.</t>
    </r>
  </si>
  <si>
    <t>Súvisiaci výpočet</t>
  </si>
  <si>
    <t>Import KKP per capita</t>
  </si>
  <si>
    <t>Export KKP per capita</t>
  </si>
  <si>
    <r>
      <rPr>
        <b/>
        <sz val="10"/>
        <color theme="1"/>
        <rFont val="Arial Narrow"/>
        <family val="2"/>
        <charset val="238"/>
      </rPr>
      <t>Plnenie indikátora miery inštitúcionálnej spolupráce nie je možné vyhodnotiť.</t>
    </r>
    <r>
      <rPr>
        <sz val="10"/>
        <color theme="1"/>
        <rFont val="Arial Narrow"/>
        <family val="2"/>
        <charset val="238"/>
      </rPr>
      <t xml:space="preserve"> Počas rokov 2018-2021 sa do programu hlavné mesto kultúry zapojilo 15 slovenských miest (Banská Bystrica, Banská Štiavnica, Gelnica, Hlohovec, Kežmarok, Levice, Martin, Michalovce, Nové Zámky, Považská Bystrica, Púchov, Revúca, Spišská Nová Ves, Stará Ľubovňa a Šaľa). Niektoré mestá sa do programu zapájajú opakovane, celkový počet prihlášok bol v spomenutom časovom období 21. Zapájaním miest do tohto programu sa buduje kvalitnejší a dostupnejší kultúrny život. Mestá, ktoré sa zapájajú do týchto programov museli vytvoriť spolupráce naprieč kultúrnymi aktérmi v lokalite – zriadenými aj nezriadenými, ktorá vo veľkom absentuje na Slovensku. Čím viac miest je zapojených, tým viac vieme, že sa v mestách realizuje spolupráca na mestskom kultúrnom živote. Limitácia dát: ďalšie roky doplniť mesto, len ak sa nehlásilo predchádzajúce roky.</t>
    </r>
  </si>
  <si>
    <t>Import KKP</t>
  </si>
  <si>
    <t>Export KKP</t>
  </si>
  <si>
    <t>Počet obyvateľov ČR</t>
  </si>
  <si>
    <t>Metodická poznámka: Indikátory, ktorým chýba benchmark obsahujú formuláciu "tento indikátor nie je možné vyhodnotiť"</t>
  </si>
  <si>
    <t>KULT (KULT 3 Mod 3_1; KULT 5 Mod 2_4; KULT 6 Mod1_25; KULT 9 Mod 1_33; KULT 10 Mod 4_21, Mod 4_22, Mod 4_23; KULT 11 Mod 4_1; KULT 12 Mod 3_6; KULT 14 Mod 1_8; KULT 16 Mod 1_1; KULT 17 Mod 3_3; KULT 10 Mod 4_1; KULT 21 Mod 3_1)</t>
  </si>
  <si>
    <t>Kult</t>
  </si>
  <si>
    <t>názov</t>
  </si>
  <si>
    <t>modul</t>
  </si>
  <si>
    <t>riadok</t>
  </si>
  <si>
    <t>Návštevníci</t>
  </si>
  <si>
    <t>Súťaže, prehliadky festivaly</t>
  </si>
  <si>
    <t>Počet návštevníkov na koncertoch/vystúpeniach spolu</t>
  </si>
  <si>
    <t>Počet návštevníkov galérie</t>
  </si>
  <si>
    <t>Počet návštevníkov múzea spolu</t>
  </si>
  <si>
    <t>Počet návštevníkov knižnice -- &gt; výchovno-vzdelávacích podujatí</t>
  </si>
  <si>
    <t xml:space="preserve">Počet návštevníkov knižnice -- &gt; kultúrno-spoločenských podujatí </t>
  </si>
  <si>
    <t xml:space="preserve">Počet návštevníkov knižnice -- &gt; odborných a vzdelávacích podujatí pre zamestnancov </t>
  </si>
  <si>
    <t xml:space="preserve">Počet audiovizuálnych diel pre kiná </t>
  </si>
  <si>
    <t>Počet návštevníkov na predstaveniach divadla spolu</t>
  </si>
  <si>
    <t>Návštevníci kultúrno-výchovných podujatí</t>
  </si>
  <si>
    <t xml:space="preserve">Koncerty/vystúpenia </t>
  </si>
  <si>
    <t xml:space="preserve">Počet návštevníkov </t>
  </si>
  <si>
    <t>Organizácia/spoluorganizácia podujatí v oblasti multimédi</t>
  </si>
  <si>
    <t>Organizácia/spoluorganizácia podujatí v oblasti špecializovaných dizajnérskych činností</t>
  </si>
  <si>
    <t>Počet diel/autorov, ktorí uspeli v medzinárodných súťažiach/medz. prostredí:</t>
  </si>
  <si>
    <t>Podiel obyvateľov, ktorí súhlasia s výrokmi o vzťahu medzi pracovným a rodinným životom v kontexte rodovej rovnosti</t>
  </si>
  <si>
    <t>Úplne súhlasím</t>
  </si>
  <si>
    <t>Skôr súhlasím</t>
  </si>
  <si>
    <t>Spolu</t>
  </si>
  <si>
    <t>OECD priemer</t>
  </si>
  <si>
    <t>Podiel obyvateľov zúčastnených na voľbách do parlamentu</t>
  </si>
  <si>
    <t>Počet slovenských miest, ktoré sa zúčastnili v rebríčku Creative Cities Monitor a na akom mieste</t>
  </si>
  <si>
    <t>Súvisiace údaje</t>
  </si>
  <si>
    <t>Úroveň kompozitného indexu vzdelania</t>
  </si>
  <si>
    <t>Určenie spokojnosti so svojim životom na škále od 0 do 10</t>
  </si>
  <si>
    <t>Podieľ obyvateľov, ktorí považujú za dôležité chrániť životné prostredie</t>
  </si>
  <si>
    <t>Ako veľmi dôležité je pre vás chrániť životné prostredie</t>
  </si>
  <si>
    <r>
      <rPr>
        <b/>
        <sz val="10"/>
        <rFont val="Arial Narrow"/>
        <family val="2"/>
        <charset val="238"/>
      </rPr>
      <t>Indikátor veľkosti HDP oblastí KKP spĺňame uspokojivo.</t>
    </r>
    <r>
      <rPr>
        <sz val="10"/>
        <rFont val="Arial Narrow"/>
        <family val="2"/>
        <charset val="238"/>
      </rPr>
      <t xml:space="preserve"> Medzi rokmi 2017-2019 došlo k nárastu hodnoty HDP oblastí KKP z 1,39mld eur v roku 2017 na 1,60mld v roku 2019 (nárast o 206 mil. eur). ČR medzi rokmi 2017 a 2020 zaznamenalo nárast o skoro 800 mil. eur s hodnotou 3,5mld. eur v roku 2020.</t>
    </r>
  </si>
  <si>
    <r>
      <rPr>
        <b/>
        <sz val="10"/>
        <rFont val="Arial Narrow"/>
        <family val="2"/>
        <charset val="238"/>
      </rPr>
      <t>Indikátor podiel HDP oblastí KKP na HDP celej ekonomiky spĺňame uspokojivo.</t>
    </r>
    <r>
      <rPr>
        <sz val="10"/>
        <rFont val="Arial Narrow"/>
        <family val="2"/>
        <charset val="238"/>
      </rPr>
      <t xml:space="preserve"> V roku 2017 tvorila hodnota HDP oblasti KKP na HDP celej ekonomiky 1,64%, s pribúdajúcimi rokmi podiel rástol na 1,7% v roku 2019. Percento podielu HDP oblastí KKP na HDP celej ekonomiky je na Slovensku podobné ako podiel Českej republiky a pohybuje sa na úrovni 1,56% v roku 2020.</t>
    </r>
  </si>
  <si>
    <r>
      <rPr>
        <b/>
        <sz val="10"/>
        <rFont val="Arial Narrow"/>
        <family val="2"/>
        <charset val="238"/>
      </rPr>
      <t>Indikátor zamestnanosti KKP na celej ekonomike spĺňame neuspokojivo.</t>
    </r>
    <r>
      <rPr>
        <sz val="10"/>
        <rFont val="Arial Narrow"/>
        <family val="2"/>
        <charset val="238"/>
      </rPr>
      <t xml:space="preserve"> Podiel zamestnanosti KKP na celej ekonomike je medzi sledovanými rokmi (2017-2019) stabilný na úrovni 1,4%. V absolútnom vyjadrení pracovalo v roku 2019 34 423 zamestnancov v KKP. Česká republika má o pol percentuálneho bodu vyšší podiel obyvateľov zamestnaných v KKP, v roku 2020 pracovalo v tejto oblasti 79 976 obyvateľov. Limitácia dát: priemerný evidenčný počet osôb prepočítaný na plnú pracovnú dobu.</t>
    </r>
  </si>
  <si>
    <t>Hlavným cieľom strešnej kultúrnej politiky je tvorba, prezentácia, výskum a uchovávanie umenia, kreatívneho priemyslu a kultúrneho dedičstva,  ktorých výsledkom je kvalitná a dostupná umelecká a kultúrna ponuka  a pozitívne spoločensko-ekonomické dopady kultúry.</t>
  </si>
  <si>
    <t>Strešná politka - VÝPOČET</t>
  </si>
  <si>
    <t>Jednorázový zber</t>
  </si>
  <si>
    <t>Jednorázovo, príp. špeciálne zamerané</t>
  </si>
  <si>
    <t>Každých 9 rokov</t>
  </si>
  <si>
    <r>
      <rPr>
        <b/>
        <sz val="10"/>
        <color theme="1"/>
        <rFont val="Arial Narrow"/>
        <family val="2"/>
        <charset val="238"/>
      </rPr>
      <t>Indikátor účasti vo voľbách spĺňame uspokojivo.</t>
    </r>
    <r>
      <rPr>
        <sz val="10"/>
        <color theme="1"/>
        <rFont val="Arial Narrow"/>
        <family val="2"/>
        <charset val="238"/>
      </rPr>
      <t xml:space="preserve"> Dáta z posledných volieb na Slovensku ukazujú 66% účasť vo voľbách, čo je porovnateľná účasť vo voľbách s priemerom krajín OECD.</t>
    </r>
  </si>
  <si>
    <t>OECD Better Life Index, OECD Priemer</t>
  </si>
  <si>
    <t>Oblasť</t>
  </si>
  <si>
    <t>Divadlá</t>
  </si>
  <si>
    <t>Knižnice - kultúrne akcie</t>
  </si>
  <si>
    <t>Knižnice - vzdelávacie akcie</t>
  </si>
  <si>
    <t>Pamiatky</t>
  </si>
  <si>
    <t>Festivaly</t>
  </si>
  <si>
    <t>Hudobné súbory</t>
  </si>
  <si>
    <t>Múzeá</t>
  </si>
  <si>
    <t>Výstavy</t>
  </si>
  <si>
    <t>NIPOS, ČR (oblasti: divadlá, knižnice, múzeá, pamiatky, výstavy, festivaly, hudobné súbory)</t>
  </si>
  <si>
    <r>
      <rPr>
        <b/>
        <sz val="10"/>
        <rFont val="Arial Narrow"/>
        <family val="2"/>
        <charset val="238"/>
      </rPr>
      <t>Indikátor počtu návštev na kultúrnych podujatiach spĺňame uspokojivo.</t>
    </r>
    <r>
      <rPr>
        <sz val="10"/>
        <rFont val="Arial Narrow"/>
        <family val="2"/>
        <charset val="238"/>
      </rPr>
      <t xml:space="preserve"> V sledovanom období vidíme stabilný počet návštev podujatí a kultúrnych akcií, ktorý sa pohybuje nad 21 miliónov návštev, pokles v roku 2020 zodpovedá pandemickému roku. V porovnaní s Českom sme na rovnakej úrovni návštev kultúrnych podujatí, a teda sa pohybujeme na 4 návštevách kultúrnych podujatí na 1 obyvateľa. Limitácia dát: sledované oblasti pre návštevnosť nie sú totožné medzi SR a ČR. Pozn. sledované oblasti v SR: kultúrno-osvetová činnosť, hudobné telesá, galérie, knižnice, múzeá, audiovízia, scénické umenie, astronomické zariadenia, profesionálna hudobná kultúra, profesionálna scénická kultúra, multimediálny priemysel, špecializovaná dizajnérska činnosť. Sledované oblasti v ČR: divadlá, knižnice, múzeá, pamiatky, výstavy, festivaly, hudobné súbory</t>
    </r>
  </si>
  <si>
    <t>Každoročné údaje</t>
  </si>
  <si>
    <t>Percento populácie, ktoré nemá výhrady voči ľuďom odlišnej rasy</t>
  </si>
  <si>
    <t>Percento populácie, ktoré nemá výhrady voči prisťahovalcom alebo zahraničným robotníkom</t>
  </si>
  <si>
    <t>Percento populácie, ktoré nemá výhrady voči moslimom</t>
  </si>
  <si>
    <t>Percento populácie, ktoré nemá výhrady voči židom</t>
  </si>
  <si>
    <t>Percento populácie, ktoré nemá výhrady voči rómom</t>
  </si>
  <si>
    <t>Každé dva roky</t>
  </si>
  <si>
    <t>Každé tri roky (PISA)</t>
  </si>
  <si>
    <t>Každé 4 roky</t>
  </si>
  <si>
    <t>Q7 Myslíte si, že vo všeobecnosti sa dá väčšine ľudí veriť, alebo že v styku s inými treba byť veľmi opatrný?</t>
  </si>
  <si>
    <r>
      <rPr>
        <b/>
        <sz val="10"/>
        <color theme="1"/>
        <rFont val="Arial Narrow"/>
        <family val="2"/>
        <charset val="238"/>
      </rPr>
      <t>Indikátor dobrého zdravia spĺňame uspokojivo</t>
    </r>
    <r>
      <rPr>
        <sz val="10"/>
        <color theme="1"/>
        <rFont val="Arial Narrow"/>
        <family val="2"/>
        <charset val="238"/>
      </rPr>
      <t>. Podľa Better life indexu v roku 2019 označilo svoje zdravie za "dobré", alebo "veľmi dobré" viac ako 65% populácie Slovenska. Sebavnímanie zdravia je na Slovensku na podobnej úrovni ako ukazuje aj priemer krajín OECD, podľa ktorého svoje zdravie označuje za "dobré" alebo "veľmi dobré" 68% populácie.</t>
    </r>
  </si>
  <si>
    <t>Educational attainment (2020)</t>
  </si>
  <si>
    <t>student skills (2018)</t>
  </si>
  <si>
    <t>years in education (2017)</t>
  </si>
  <si>
    <r>
      <rPr>
        <b/>
        <sz val="10"/>
        <color theme="1"/>
        <rFont val="Arial Narrow"/>
        <family val="2"/>
        <charset val="238"/>
      </rPr>
      <t>Indikátor kompozitného indexu vzdelania spĺňame neuspokojivo.</t>
    </r>
    <r>
      <rPr>
        <sz val="10"/>
        <color theme="1"/>
        <rFont val="Arial Narrow"/>
        <family val="2"/>
        <charset val="238"/>
      </rPr>
      <t xml:space="preserve"> Slovensko dosahuje v better life indexe pre vzdelanie 5,9 boda (z 10). V rámci krajín V4 sme najhoršie hodnotení v oblasti vzdelania. Najvýraznejší rozdiel dosahujeme oproti Českej republike, spôsobený najmä nižším počtom rokov školskej dochádzky, nižším percento populácie, ktoré ukončí vzdelávanie a taktiež horšími výsledkami v testovaní PISA.</t>
    </r>
  </si>
  <si>
    <r>
      <rPr>
        <b/>
        <sz val="10"/>
        <color theme="1"/>
        <rFont val="Arial Narrow"/>
        <family val="2"/>
        <charset val="238"/>
      </rPr>
      <t>Indikátor subjektívnej kvality života spĺňame neuspokojivo.</t>
    </r>
    <r>
      <rPr>
        <sz val="10"/>
        <color theme="1"/>
        <rFont val="Arial Narrow"/>
        <family val="2"/>
        <charset val="238"/>
      </rPr>
      <t xml:space="preserve"> Určenie spokojnosti so svojím životom meraným OECD pomocou Better life index ukazuje, že Slovensko sa nachádza pod priemerom OECD (6,7) a dosahuje hodnotu 6,5. V rámci krajín V4 lepšie hodnotenie dosiahla len Česá republika s hodnotou 6,9. Subjektívna kvalita života je teda na Slovensku relatívne nižšia a oproti Českej republike je to citeľný rozdiel.</t>
    </r>
  </si>
  <si>
    <t xml:space="preserve">Žena musí mať deti, aby bol jej život naplnený </t>
  </si>
  <si>
    <t>Předškolní děti asi trpí, jestliže je jejich matka zaměstnaná</t>
  </si>
  <si>
    <t>Zaměstnání je dobrá věc, po čem však většina žen opravdu touží, je domov a děti</t>
  </si>
  <si>
    <t>Rodinný život trpí, jestliže je žena zaměstnaná na plný úvazek</t>
  </si>
  <si>
    <t>Úkolem muže je vydělávat peníze, úkolem ženy je starat se o domácnost a rodinu</t>
  </si>
  <si>
    <t>Muži jsou lepšími politickými vůdci než ženy</t>
  </si>
  <si>
    <t>Vysokoškolské vzdělání je důležitější pro chlapce spíše než pro dívky</t>
  </si>
  <si>
    <t>Muži jsou lepšími šéfy firem než ženy</t>
  </si>
  <si>
    <r>
      <rPr>
        <b/>
        <sz val="10"/>
        <rFont val="Arial Narrow"/>
        <family val="2"/>
        <charset val="238"/>
      </rPr>
      <t>Indikátor vnímania rodovej rovnosti spĺňame neuspokojivo</t>
    </r>
    <r>
      <rPr>
        <sz val="10"/>
        <rFont val="Arial Narrow"/>
        <family val="2"/>
        <charset val="238"/>
      </rPr>
      <t>. Vnímanie rodovej rovnosti sa skúmalo na základe súhlasenia s rôznymi výrokmi o vzťahu medzi pracovným a rodinným životom. 70% opýtaných Slovákov súhlasí (úplne súhlasí a skôr súhlasí) s výrokom „Zamestnanie je dobrá vec, ale väčšina žien aj tak chce mať svoju domácnosť a deti“ a 62% súhlasí s výrokom "Žena musí mať deti, aby bol jej život naplnený". Európsky výskum hodnôt v Českej republike poukázal na rozdiel vo vnímaní otázky "Vysokoškolské vzdelanie je dôležitejšie pre chlapca ako pre dievča", na Slovensku s ním súhlasilo 30% opýtaných, pričom v Česku iba 15%. Češi oproti Slovákom taktiež v oveľa menšej miere (47%) súhlasia s výrokom "Žena musí mať deti, aby bol jej život naplnený".</t>
    </r>
  </si>
  <si>
    <t>Dáta ku Grafu 2: Vývoj návštev podujatí medzi rokmi 2017-2020, v mil. návštev</t>
  </si>
  <si>
    <t>Ekonomické ukazovatele</t>
  </si>
  <si>
    <t>01 Múzeá</t>
  </si>
  <si>
    <t>02 Knižnice</t>
  </si>
  <si>
    <t>03 Pamiatky</t>
  </si>
  <si>
    <t>04 Tradičná kultúra</t>
  </si>
  <si>
    <t>08 Literatúra</t>
  </si>
  <si>
    <t>09 Médiá</t>
  </si>
  <si>
    <t>10 Audiovízia</t>
  </si>
  <si>
    <t>11 Herný priemysel</t>
  </si>
  <si>
    <t>12 Architektúra</t>
  </si>
  <si>
    <t>13 Dizajn</t>
  </si>
  <si>
    <t>14 Záujmová umelecká činnosť</t>
  </si>
  <si>
    <t>16 Kultúra národnostných menšín</t>
  </si>
  <si>
    <t>Verejné výdavky, v tis. Eur</t>
  </si>
  <si>
    <t>N/A</t>
  </si>
  <si>
    <t>Zamestnanosť z pohľadu kultúrnej politiky</t>
  </si>
  <si>
    <t>Fyzické  osoby</t>
  </si>
  <si>
    <t>Pridaná hodnota, v tis. Eur</t>
  </si>
  <si>
    <t>zdroj financií/                                kultúrne politiky</t>
  </si>
  <si>
    <t>štátny rozpočet</t>
  </si>
  <si>
    <t>VÚC</t>
  </si>
  <si>
    <t>obce</t>
  </si>
  <si>
    <t>granty tuzemské</t>
  </si>
  <si>
    <t>granty zahraničné</t>
  </si>
  <si>
    <t>úhrady za služby verejnosti</t>
  </si>
  <si>
    <t>spolu bez zah. grantov</t>
  </si>
  <si>
    <t>spolu celkovo</t>
  </si>
  <si>
    <t>Prierezové politiky</t>
  </si>
  <si>
    <t>17 Kultúra znevýhodnených skupín</t>
  </si>
  <si>
    <t xml:space="preserve">15 Vzdelávanie profesionálov v kultúre </t>
  </si>
  <si>
    <t>Kreatívny priemysel</t>
  </si>
  <si>
    <t>Politiky – médiá a audiovízia</t>
  </si>
  <si>
    <t>Politiky umenia</t>
  </si>
  <si>
    <t xml:space="preserve">07 Vizuálne </t>
  </si>
  <si>
    <t>06 Hudba</t>
  </si>
  <si>
    <t>05 Divadlo, tanec</t>
  </si>
  <si>
    <t>Politiky kultúrneho dedičstva</t>
  </si>
  <si>
    <t xml:space="preserve">Rozdelenie verejných výdavkov podľa dokumentu "Príloha č. 1.: Metodika rozdelenia kultúrnych politík a ekonomických ukazovateľov" dostupné na: https://www.culture.gov.sk/wp-content/uploads/2022/12/Priloha-c-1-Metodika-rozdelenia-kulturnych-politik-a-ekonomickych-ukazovatelov.pdf </t>
  </si>
  <si>
    <t>Politiky</t>
  </si>
  <si>
    <t>NACE</t>
  </si>
  <si>
    <t>Názov NACE</t>
  </si>
  <si>
    <t>CPA</t>
  </si>
  <si>
    <t>Názov CPA</t>
  </si>
  <si>
    <t>Zdroje pre ekonomické ukazovatele</t>
  </si>
  <si>
    <t>Múzejný sektor</t>
  </si>
  <si>
    <t>Činnosti múzeí</t>
  </si>
  <si>
    <t>Služby v oblasti prevádzky múzeí</t>
  </si>
  <si>
    <t xml:space="preserve">Kult 6,9; SÚ KKP </t>
  </si>
  <si>
    <t>4778*</t>
  </si>
  <si>
    <t>Činnosti komerčných umeleckých galérií</t>
  </si>
  <si>
    <t>Verejné knižnice</t>
  </si>
  <si>
    <t>Činnosti knižníc a archívov</t>
  </si>
  <si>
    <t>Služby knižníc a archívov</t>
  </si>
  <si>
    <t>Kult 10;  SÚ KKP</t>
  </si>
  <si>
    <t>Pamiatkový fond</t>
  </si>
  <si>
    <t>Prevádzka historických pamiatok a budov a podobných turistických zaujímavostí</t>
  </si>
  <si>
    <t>Spravovanie historických, budov a podobných pamiatok</t>
  </si>
  <si>
    <t>Kult 1, RIS, OSSD, SÚ KKP</t>
  </si>
  <si>
    <t>Tradičná kultúra a nehmotné kultúrne dedičstvo</t>
  </si>
  <si>
    <t>n/a</t>
  </si>
  <si>
    <t>RIS, FPU</t>
  </si>
  <si>
    <t>5.+ 6.</t>
  </si>
  <si>
    <t>Divadlo, tanec, hudba</t>
  </si>
  <si>
    <t>Scénické umenie</t>
  </si>
  <si>
    <r>
      <t>Za divadlo a tanec:</t>
    </r>
    <r>
      <rPr>
        <sz val="9"/>
        <color rgb="FF000000"/>
        <rFont val="Arial Narrow"/>
        <family val="2"/>
      </rPr>
      <t xml:space="preserve"> Kult 12,17, SÚ KKP</t>
    </r>
  </si>
  <si>
    <t>Podporné činnosti súvisiace so scénickým umením</t>
  </si>
  <si>
    <r>
      <t>Za hudbu:</t>
    </r>
    <r>
      <rPr>
        <sz val="9"/>
        <color rgb="FF000000"/>
        <rFont val="Arial Narrow"/>
        <family val="2"/>
      </rPr>
      <t xml:space="preserve"> Kult 5, 16 + FPU štipendiá, SÚ KKP</t>
    </r>
  </si>
  <si>
    <t>Prevádzka kultúrnych zariadení</t>
  </si>
  <si>
    <t>7490*</t>
  </si>
  <si>
    <t>Ostatné odborné vedecké a technické činnosti i n.</t>
  </si>
  <si>
    <t>Ostatné odborné, technické a obchodné služby i. n.</t>
  </si>
  <si>
    <t>Maloobchod s audio- a videonahrávkami v špecializovaných predajniach</t>
  </si>
  <si>
    <t>Prenájom videopások a diskov</t>
  </si>
  <si>
    <t>Ostatné rezervačné služby (na predaj lístkov, zábavné a rekreačné služby)</t>
  </si>
  <si>
    <t>Vizuálne umenie</t>
  </si>
  <si>
    <t>Fotografické činnosti</t>
  </si>
  <si>
    <t>Špec. fotograf. činnosti, reštaurovanie, kopír. a retuš. fotografií</t>
  </si>
  <si>
    <t>RIS, VS Danubiana, FPU, SÚ KKP</t>
  </si>
  <si>
    <t>Literatúra</t>
  </si>
  <si>
    <t>Vydávanie kníh</t>
  </si>
  <si>
    <t>RIS, Kult 4, FPU, SÚ KKP</t>
  </si>
  <si>
    <t>Maloobchod s knihami v špecializovaných predajniach</t>
  </si>
  <si>
    <t>Prekladateľské a tlmočnícke činnosti</t>
  </si>
  <si>
    <t>Tlmočnícke služby a prekladateľské služby</t>
  </si>
  <si>
    <t>4779*</t>
  </si>
  <si>
    <t>Maloobchod s použitým tovarom v predajniach</t>
  </si>
  <si>
    <t>Služby spojené s väzbou kníh</t>
  </si>
  <si>
    <t xml:space="preserve">7. + 8. </t>
  </si>
  <si>
    <t>Vizuálne umenie a literatúra</t>
  </si>
  <si>
    <t>Umelecká tvorba</t>
  </si>
  <si>
    <t>SÚ KKP</t>
  </si>
  <si>
    <t>Médiá</t>
  </si>
  <si>
    <t>Činnosti spravodajských agentúr</t>
  </si>
  <si>
    <t>Spravodajské agentúry pre noviny, periodiká, audioviz. médiá</t>
  </si>
  <si>
    <r>
      <t xml:space="preserve">Kult 7, Kult 8, </t>
    </r>
    <r>
      <rPr>
        <sz val="9"/>
        <color rgb="FF000000"/>
        <rFont val="Arial Narrow"/>
        <family val="2"/>
      </rPr>
      <t>SÚKKP</t>
    </r>
  </si>
  <si>
    <t xml:space="preserve">Vydávanie novín </t>
  </si>
  <si>
    <t>Vydávanie novín</t>
  </si>
  <si>
    <t>Vydávanie časopisov</t>
  </si>
  <si>
    <t>Vydávanie časopisov a periodík</t>
  </si>
  <si>
    <t>a periodík</t>
  </si>
  <si>
    <t>Maloobchod s novinami a kancelárskymi potrebami v špecializovaných predajniach</t>
  </si>
  <si>
    <t>Rozhlasové vysielanie</t>
  </si>
  <si>
    <t>Rozhlasové a TV vysielanie</t>
  </si>
  <si>
    <t>Vysielanie televízie a predplatené programy</t>
  </si>
  <si>
    <t>televízie</t>
  </si>
  <si>
    <t>Audiovízia</t>
  </si>
  <si>
    <t xml:space="preserve">Výroba filmov, videozáznamov a televíznych programov </t>
  </si>
  <si>
    <t>Výroba filmov, videozáznamov a TV, príprava a zverejňovanie zvukových nahrávok</t>
  </si>
  <si>
    <t>Kult 11, RIS, SÚ KKP</t>
  </si>
  <si>
    <t>Podporné činnosti súvisiace s výrobou filmov, videozáznamov a televíznych programov</t>
  </si>
  <si>
    <t>Distribúcia filmov, videozáznamov a televíznych programov</t>
  </si>
  <si>
    <t>Premietanie filmov</t>
  </si>
  <si>
    <t>Herný priemysel</t>
  </si>
  <si>
    <r>
      <t>Nakladateľstvo v oblasti počítačových hier (</t>
    </r>
    <r>
      <rPr>
        <i/>
        <sz val="9"/>
        <color rgb="FF000000"/>
        <rFont val="Arial Narrow"/>
        <family val="2"/>
      </rPr>
      <t>problém s málo reportovanými jednotkami</t>
    </r>
    <r>
      <rPr>
        <sz val="9"/>
        <color rgb="FF000000"/>
        <rFont val="Arial Narrow"/>
        <family val="2"/>
      </rPr>
      <t>)</t>
    </r>
  </si>
  <si>
    <t>Nakladateľstvo v oblasti počítačových hier</t>
  </si>
  <si>
    <t>Slovak game development agency, FPU, Kult 20</t>
  </si>
  <si>
    <t>Architektúra</t>
  </si>
  <si>
    <t>Architektonické činnosti</t>
  </si>
  <si>
    <t>Dizajn</t>
  </si>
  <si>
    <t>Špecializované dizajnérske činnosti</t>
  </si>
  <si>
    <t>FPU, Kult 21, SÚ KKP</t>
  </si>
  <si>
    <t>Umelecké vzdelávanie</t>
  </si>
  <si>
    <t>Kult 3, RIS, FPU</t>
  </si>
  <si>
    <t>Vzdelávanie profesionálov pôsobiacich v oblasti kultúry</t>
  </si>
  <si>
    <t>Kultúra národnostných menšín</t>
  </si>
  <si>
    <t>KULT MINOR</t>
  </si>
  <si>
    <t>Kultúra znevýhodnených skupín</t>
  </si>
  <si>
    <t>RIS, MK SR (Program 2)</t>
  </si>
  <si>
    <t>Štátny jazyk a komunikácia</t>
  </si>
  <si>
    <t>Reklamné agentúry</t>
  </si>
  <si>
    <t>Komplexné reklamné služby</t>
  </si>
  <si>
    <r>
      <t>SÚ KKP</t>
    </r>
    <r>
      <rPr>
        <i/>
        <sz val="9"/>
        <color rgb="FF000000"/>
        <rFont val="Arial Narrow"/>
        <family val="2"/>
      </rPr>
      <t xml:space="preserve"> + Pozn. Bude dopracované v 2. edícií</t>
    </r>
  </si>
  <si>
    <t>Služby v oblasti reklamného dizajnu a koncepcie vývoja</t>
  </si>
  <si>
    <t>Cirkev</t>
  </si>
  <si>
    <t>Pozn. Bude dopracované v 2. edícií</t>
  </si>
  <si>
    <t>Zdroj: SÚ KKP a IKP</t>
  </si>
  <si>
    <t>Pozn.: NACE/CPA kódy s * - 4778, 4779, 7490, -  sú podľa SÚ KKP podporné odvetvia KKP, respektíve vedľajšie produkty KKP, ktoré používame iba pri ukazovateli „zamestnanosť z pohľadu kultúrnej politiky</t>
  </si>
  <si>
    <t xml:space="preserve">NACE/CPA kódy zo SÚ KKP v 8411, 8412, a 9499 nepoužívame, nakoľko  nie je možné ich priradiť ku konkrétnej politike“ </t>
  </si>
  <si>
    <t>20/8/2022 - 16/2/2023</t>
  </si>
  <si>
    <t>Dáta ku Grafu 1: Zdroj financovania verejných výdavkov jednotlivých kultúrnych politík v roku 2019</t>
  </si>
  <si>
    <t>Hodnota (rok)</t>
  </si>
  <si>
    <t>Nulový variant: Trend pre rok 2030</t>
  </si>
  <si>
    <t xml:space="preserve">Komentár </t>
  </si>
  <si>
    <t>k trendu</t>
  </si>
  <si>
    <t>1.1 Kvalita obsahu</t>
  </si>
  <si>
    <t>Počet diel/autorov, ktorí uspeli v medzinárodných súťažiach</t>
  </si>
  <si>
    <t>4 (2020)</t>
  </si>
  <si>
    <t>Hodnota 2020</t>
  </si>
  <si>
    <t>2.2 Agregátna návštevnosť</t>
  </si>
  <si>
    <t>Počet návštev kultúrnych podujatí a kultúrnych inštitúcií</t>
  </si>
  <si>
    <t>7 799 806 (2020)</t>
  </si>
  <si>
    <t>Hodnota 2019</t>
  </si>
  <si>
    <t>3.1 Spoločenská dôvera</t>
  </si>
  <si>
    <t>21,4% (2017)</t>
  </si>
  <si>
    <t>Hodnota 2017</t>
  </si>
  <si>
    <t>4.2. HDP</t>
  </si>
  <si>
    <t>1,7% (2019)</t>
  </si>
  <si>
    <t>4.5 Export</t>
  </si>
  <si>
    <t xml:space="preserve">Satelitný účet KKP </t>
  </si>
  <si>
    <t>220,4 (2019)</t>
  </si>
  <si>
    <t>Prognóza na základe vývoja 2012-2019</t>
  </si>
  <si>
    <t>Zdroj: IKP, odhady pre trendy 2030 vychádzajú z predpokladu, že sa v sledovanom období nezmení výkon ani obsah nástrojov kultúrnych ani iných verejných politík na Slovensku</t>
  </si>
  <si>
    <t>Tabuľka 1: Odhadovaný trend vývoja do roka 2030 v nulovom variante pre kľúčové indikátory vyhodnotenia strešnej kultúrnej politiky</t>
  </si>
  <si>
    <t>Typ sledovania verejných výdavkov</t>
  </si>
  <si>
    <t>Zdroj údajov</t>
  </si>
  <si>
    <t>Podľa funkčnej klasifikácie COFOG</t>
  </si>
  <si>
    <t xml:space="preserve">720 mil. eur </t>
  </si>
  <si>
    <t>Rozpočtový informačný systém (RIS) – odhadom je možné identifikovať, na akú politiku šli financie pre približne 75% výdavkov, zvyšok tvoria výdavky obcí, ktoré nie je možné identifikovať.</t>
  </si>
  <si>
    <t>Výdavky MK SR dosiahli v roku 2019 úroveň 351 mil. eur.</t>
  </si>
  <si>
    <t>Podľa systému národných účtov</t>
  </si>
  <si>
    <t>777 mil. eur</t>
  </si>
  <si>
    <t xml:space="preserve">SÚ KKP </t>
  </si>
  <si>
    <t>Podľa kultúrnych politík</t>
  </si>
  <si>
    <t>520 mil. eur</t>
  </si>
  <si>
    <t xml:space="preserve">Kombinácia zdrojov – KULT, RIS, MK SR (dotácie), FPU, KULT MINOR – odhadom je možné identifikovať, na akú politiku šli financie pre približne 90%, pričom existuje približne 10% presah medzi politikami. </t>
  </si>
  <si>
    <t>Zdroj</t>
  </si>
  <si>
    <t>Kult, RIS, FPU, KULT MINOR</t>
  </si>
  <si>
    <t xml:space="preserve">Kult, MK SR, SGDA, Satelitný účet KKP </t>
  </si>
  <si>
    <t>Právnické osoby</t>
  </si>
  <si>
    <t>Kult, MK SR, SGDA, Satelitný účet KKP</t>
  </si>
  <si>
    <t xml:space="preserve">Kult, MK SR, Satelitný účet KKP </t>
  </si>
  <si>
    <t xml:space="preserve">Import, dovoz v tis. Eur </t>
  </si>
  <si>
    <t>Satelitný účet KKP (hlavné produkty KKP)</t>
  </si>
  <si>
    <t xml:space="preserve">Export, vývoz v tis. Eur </t>
  </si>
  <si>
    <t xml:space="preserve">Satelitný účet KKP (hlavné produkty KKP) </t>
  </si>
  <si>
    <t>1 686 782</t>
  </si>
  <si>
    <t>Satelitný účet KKP* (hlavné odvetvia KKP)</t>
  </si>
  <si>
    <t>Zdroj: IKP</t>
  </si>
  <si>
    <r>
      <t>Pozn. v rámci verejných výdavkov sú započítané verejné výdavky všetkých kultúrnych politík a aparátu MK SR okrem kultúrnej politiky cirkví, ktorej spracovanie bude  poskytnuté v druhej edícií hodnotenia.</t>
    </r>
    <r>
      <rPr>
        <sz val="10"/>
        <color theme="1"/>
        <rFont val="Calibri"/>
        <family val="2"/>
        <charset val="238"/>
        <scheme val="minor"/>
      </rPr>
      <t xml:space="preserve"> </t>
    </r>
    <r>
      <rPr>
        <i/>
        <sz val="9"/>
        <color theme="1"/>
        <rFont val="Arial Narrow"/>
        <family val="2"/>
        <charset val="238"/>
      </rPr>
      <t xml:space="preserve">Prehľad sleduje prevažne skutočne čerpané verejné výdavky – nezapočítava vlastné príjmy entít. Presnejšie zdroje dát - viď detailne </t>
    </r>
    <r>
      <rPr>
        <sz val="10"/>
        <color theme="1"/>
        <rFont val="Calibri"/>
        <family val="2"/>
        <charset val="238"/>
        <scheme val="minor"/>
      </rPr>
      <t xml:space="preserve"> </t>
    </r>
    <r>
      <rPr>
        <i/>
        <sz val="9"/>
        <color theme="1"/>
        <rFont val="Arial Narrow"/>
        <family val="2"/>
        <charset val="238"/>
      </rPr>
      <t xml:space="preserve">príloha č. 1: Metodika rozdelenia kultúrnych politík a ekonomických ukazovateľov.    </t>
    </r>
  </si>
  <si>
    <t>Tabuľky</t>
  </si>
  <si>
    <t>Tabuľka</t>
  </si>
  <si>
    <t>Finančné</t>
  </si>
  <si>
    <t>Nefinančné</t>
  </si>
  <si>
    <t>Priame:</t>
  </si>
  <si>
    <t>Legislatívne a nelegislatívne materiály a z nich vyplývajúce nástroje:</t>
  </si>
  <si>
    <r>
      <t>·</t>
    </r>
    <r>
      <rPr>
        <sz val="7"/>
        <color theme="1"/>
        <rFont val="Times New Roman"/>
        <family val="1"/>
        <charset val="238"/>
      </rPr>
      <t xml:space="preserve">         </t>
    </r>
    <r>
      <rPr>
        <sz val="10"/>
        <color theme="1"/>
        <rFont val="Arial Narrow"/>
        <family val="2"/>
        <charset val="238"/>
      </rPr>
      <t xml:space="preserve">Verejný výdavok na aparát MK SR </t>
    </r>
    <r>
      <rPr>
        <i/>
        <sz val="10"/>
        <color theme="1"/>
        <rFont val="Arial Narrow"/>
        <family val="2"/>
        <charset val="238"/>
      </rPr>
      <t>(nie je započítaný v rámci žiadnej z politík – v 2019 podľa RIS: 22 mil. eur).</t>
    </r>
  </si>
  <si>
    <r>
      <t>·</t>
    </r>
    <r>
      <rPr>
        <sz val="7"/>
        <color theme="1"/>
        <rFont val="Times New Roman"/>
        <family val="1"/>
        <charset val="238"/>
      </rPr>
      <t xml:space="preserve">         </t>
    </r>
    <r>
      <rPr>
        <sz val="10"/>
        <color theme="1"/>
        <rFont val="Arial Narrow"/>
        <family val="2"/>
        <charset val="238"/>
      </rPr>
      <t>Kultúrne poukazy (do roku 2020: 3 mil. eur)</t>
    </r>
  </si>
  <si>
    <r>
      <t>·</t>
    </r>
    <r>
      <rPr>
        <sz val="7"/>
        <color theme="1"/>
        <rFont val="Times New Roman"/>
        <family val="1"/>
        <charset val="238"/>
      </rPr>
      <t xml:space="preserve">         </t>
    </r>
    <r>
      <rPr>
        <sz val="10"/>
        <color theme="1"/>
        <rFont val="Arial Narrow"/>
        <family val="2"/>
        <charset val="238"/>
      </rPr>
      <t>IROP PO3 – jednorazová decentralizovaná a centralizovaná schéma (Pozn.: výdavky nie sú priamo reflektované v grafe 1, avšak mali by byť reflektované v kultoch nepriamo).</t>
    </r>
  </si>
  <si>
    <r>
      <t>·</t>
    </r>
    <r>
      <rPr>
        <sz val="7"/>
        <color theme="1"/>
        <rFont val="Times New Roman"/>
        <family val="1"/>
        <charset val="238"/>
      </rPr>
      <t xml:space="preserve">         </t>
    </r>
    <r>
      <rPr>
        <sz val="10"/>
        <color theme="1"/>
        <rFont val="Arial Narrow"/>
        <family val="2"/>
        <charset val="238"/>
      </rPr>
      <t>Autorský zákon (Zákon č. 185/2015 Z. z.)</t>
    </r>
  </si>
  <si>
    <r>
      <t>·</t>
    </r>
    <r>
      <rPr>
        <sz val="7"/>
        <color theme="1"/>
        <rFont val="Times New Roman"/>
        <family val="1"/>
        <charset val="238"/>
      </rPr>
      <t xml:space="preserve">         </t>
    </r>
    <r>
      <rPr>
        <sz val="10"/>
        <color theme="1"/>
        <rFont val="Arial Narrow"/>
        <family val="2"/>
        <charset val="238"/>
      </rPr>
      <t>Zákon Slovenskej národnej rady č. 96/1991 Zb. o verejných kultúrnych podujatiach</t>
    </r>
  </si>
  <si>
    <t xml:space="preserve">Mimo gesciu MK SR: </t>
  </si>
  <si>
    <t>Nariadenie vlády č. 341/2004 Z. z. Nariadenie vlády Slovenskej republiky, ktorým sa ustanovujú katalógy pracovných činností pri výkone práce vo verejnom záujme a o ich zmenách a dopĺňaní</t>
  </si>
  <si>
    <t>Nepriame:</t>
  </si>
  <si>
    <t>Nezáväzné nástroje (mäkká regulácia):</t>
  </si>
  <si>
    <r>
      <t>·</t>
    </r>
    <r>
      <rPr>
        <sz val="7"/>
        <color theme="1"/>
        <rFont val="Times New Roman"/>
        <family val="1"/>
        <charset val="238"/>
      </rPr>
      <t xml:space="preserve">         </t>
    </r>
    <r>
      <rPr>
        <sz val="10"/>
        <color theme="1"/>
        <rFont val="Arial Narrow"/>
        <family val="2"/>
        <charset val="238"/>
      </rPr>
      <t>Zákon č. 222/2004 Z. z. o DPH, § 34</t>
    </r>
  </si>
  <si>
    <r>
      <t>o</t>
    </r>
    <r>
      <rPr>
        <sz val="7"/>
        <color theme="1"/>
        <rFont val="Times New Roman"/>
        <family val="1"/>
        <charset val="238"/>
      </rPr>
      <t xml:space="preserve">    </t>
    </r>
    <r>
      <rPr>
        <sz val="10"/>
        <color theme="1"/>
        <rFont val="Arial Narrow"/>
        <family val="2"/>
        <charset val="238"/>
      </rPr>
      <t>Verejné právnické osoby, alebo právnické či fyzické osoby, ktoré vykonávajú činnosť na iný účel, ako je dosahovanie zisku, pričom eventuálny zisk musí byť v plnom rozsahu znovu použitý na danú činnosť - sú oslobodené od dane za kultúrne služby a dodanie tovarov úzko s nimi súvisiace.</t>
    </r>
  </si>
  <si>
    <r>
      <t>·</t>
    </r>
    <r>
      <rPr>
        <sz val="7"/>
        <color theme="1"/>
        <rFont val="Times New Roman"/>
        <family val="1"/>
        <charset val="238"/>
      </rPr>
      <t xml:space="preserve">         </t>
    </r>
    <r>
      <rPr>
        <sz val="10"/>
        <color theme="1"/>
        <rFont val="Arial Narrow"/>
        <family val="2"/>
        <charset val="238"/>
      </rPr>
      <t xml:space="preserve">Založenie Platformy KKP </t>
    </r>
    <r>
      <rPr>
        <i/>
        <sz val="10"/>
        <color theme="1"/>
        <rFont val="Arial Narrow"/>
        <family val="2"/>
        <charset val="238"/>
      </rPr>
      <t>(od 2020)</t>
    </r>
  </si>
  <si>
    <r>
      <t>·</t>
    </r>
    <r>
      <rPr>
        <sz val="7"/>
        <color theme="1"/>
        <rFont val="Times New Roman"/>
        <family val="1"/>
        <charset val="238"/>
      </rPr>
      <t xml:space="preserve">         </t>
    </r>
    <r>
      <rPr>
        <sz val="10"/>
        <color theme="1"/>
        <rFont val="Arial Narrow"/>
        <family val="2"/>
        <charset val="238"/>
      </rPr>
      <t>Stratégia rozvoja ľudských zdrojov v sektore kultúry a kreatívneho priemyslu (prijaté Sektorovou radou pre kultúru a kreatívny priemysel v rámci národného projektu v roku 2022)</t>
    </r>
  </si>
  <si>
    <r>
      <t>·</t>
    </r>
    <r>
      <rPr>
        <sz val="7"/>
        <color theme="1"/>
        <rFont val="Times New Roman"/>
        <family val="1"/>
        <charset val="238"/>
      </rPr>
      <t xml:space="preserve">         </t>
    </r>
    <r>
      <rPr>
        <sz val="10"/>
        <color theme="1"/>
        <rFont val="Arial Narrow"/>
        <family val="2"/>
        <charset val="238"/>
      </rPr>
      <t>Satelitný účet kultúry a kreatívneho priemyslu SR</t>
    </r>
  </si>
  <si>
    <r>
      <t>Z</t>
    </r>
    <r>
      <rPr>
        <i/>
        <sz val="9"/>
        <color theme="1"/>
        <rFont val="Arial Narrow"/>
        <family val="2"/>
        <charset val="238"/>
      </rPr>
      <t>droj: IKP</t>
    </r>
  </si>
  <si>
    <t>Pozn.: v tabuľke 4 sú prezentované nástroje strešného charakteru, avšak nástroje verejnej politiky za všetkých 19 sektorových a prierezových politík vplývajú na výsledky verejného záujmu strešnej politiky.</t>
  </si>
  <si>
    <t>Čiastkové ciele</t>
  </si>
  <si>
    <t>Merateľné ukazovatele</t>
  </si>
  <si>
    <r>
      <t>a)</t>
    </r>
    <r>
      <rPr>
        <sz val="7"/>
        <color theme="1"/>
        <rFont val="Times New Roman"/>
        <family val="1"/>
        <charset val="238"/>
      </rPr>
      <t xml:space="preserve">       </t>
    </r>
    <r>
      <rPr>
        <sz val="10"/>
        <color theme="1"/>
        <rFont val="Arial Narrow"/>
        <family val="2"/>
        <charset val="238"/>
      </rPr>
      <t>Rozvíjanie kvalitnej kultúry</t>
    </r>
  </si>
  <si>
    <r>
      <t>b)</t>
    </r>
    <r>
      <rPr>
        <sz val="7"/>
        <color theme="1"/>
        <rFont val="Times New Roman"/>
        <family val="1"/>
        <charset val="238"/>
      </rPr>
      <t xml:space="preserve">       </t>
    </r>
    <r>
      <rPr>
        <sz val="10"/>
        <color theme="1"/>
        <rFont val="Arial Narrow"/>
        <family val="2"/>
        <charset val="238"/>
      </rPr>
      <t>Rozvíjanie dostupnosti kultúry</t>
    </r>
  </si>
  <si>
    <t>Pasívna participácia na kultúre</t>
  </si>
  <si>
    <t>Aktívna participácia na kultúre</t>
  </si>
  <si>
    <r>
      <t>c)</t>
    </r>
    <r>
      <rPr>
        <sz val="7"/>
        <color theme="1"/>
        <rFont val="Times New Roman"/>
        <family val="1"/>
        <charset val="238"/>
      </rPr>
      <t xml:space="preserve">        </t>
    </r>
    <r>
      <rPr>
        <sz val="10"/>
        <color theme="1"/>
        <rFont val="Arial Narrow"/>
        <family val="2"/>
        <charset val="238"/>
      </rPr>
      <t>Zvyšovanie pozitívnych spoločenských dopadov kultúry</t>
    </r>
  </si>
  <si>
    <t>Spoločenská súdržnosť, dôvera a prívetivosť</t>
  </si>
  <si>
    <t>Občianska angažovanosť</t>
  </si>
  <si>
    <t>Vnímanie kvality života a zdravia</t>
  </si>
  <si>
    <r>
      <t>d)</t>
    </r>
    <r>
      <rPr>
        <sz val="7"/>
        <color theme="1"/>
        <rFont val="Times New Roman"/>
        <family val="1"/>
        <charset val="238"/>
      </rPr>
      <t xml:space="preserve">       </t>
    </r>
    <r>
      <rPr>
        <sz val="10"/>
        <color theme="1"/>
        <rFont val="Arial Narrow"/>
        <family val="2"/>
        <charset val="238"/>
      </rPr>
      <t>Zvyšovanie pozitívnych ekonomických dopadov kultúry</t>
    </r>
  </si>
  <si>
    <t>Príspevok KKP na HDP</t>
  </si>
  <si>
    <t>Zamestnanosť v KKP</t>
  </si>
  <si>
    <t>Import a export KKP</t>
  </si>
  <si>
    <t>Počet okresov</t>
  </si>
  <si>
    <t>Počet typov sledovaných inštitúcií</t>
  </si>
  <si>
    <t>Zdroj: Kult</t>
  </si>
  <si>
    <t>Tabuľka 2: Pohľady na verejné výdavky na kultúru</t>
  </si>
  <si>
    <t>Tabuľka 3: Strešná kultúrna politika, 2019</t>
  </si>
  <si>
    <t>Tabuľka 4: Prehľad nástrojov strešnej kultúrnej politiky MKSR platných k 08/2022</t>
  </si>
  <si>
    <t xml:space="preserve">Tabuľka 5: Čiastkové ciele strešnej kultúrnej politiky </t>
  </si>
  <si>
    <t>Tabuľka 6: Prehľad okresov s dostupnosťou sledovaných inštitúcií</t>
  </si>
  <si>
    <t>Dátová príloha - "Hodnotenie výsledkov strešnej kultúrnej politiky Prvá edícia, 2023/V1"</t>
  </si>
  <si>
    <t xml:space="preserve">Zoznam kultúrnych politík, ich prepojenie na NACE kódy a CPA kódy sledované v Satelitnom účte KKP pre ekonomické ukazovatele a zdroje údajov pre ekonomické ukazovatele </t>
  </si>
  <si>
    <t>Vyhodnotenie cieľov je vypracované v prvých 2 sheetoch: v 1. dáta -  je schematické zobrazenie hôdnôt (indikátorov a benchmarkov), v 2. výpočet - sa nachádzajú výpočty hodnôt v sheete dáta</t>
  </si>
  <si>
    <t xml:space="preserve">Rozdelenie verejných výdavkov použité podľa: "Príloha č. 1.: Metodika rozdelenia kultúrnych politík a ekonomických ukazovateľov", je dostupné na: https://www.culture.gov.sk/wp-content/uploads/2022/12/Priloha-c-1-Metodika-rozdelenia-kulturnych-politik-a-ekonomickych-ukazovatelov.pdf </t>
  </si>
  <si>
    <t>Spolu návštevnosť 2021</t>
  </si>
  <si>
    <t>Spolu návštevnosť 2020</t>
  </si>
  <si>
    <t>Spolu návštevnosť 2019</t>
  </si>
  <si>
    <t>Kult číslo</t>
  </si>
  <si>
    <t>Kult názov</t>
  </si>
  <si>
    <t>Kultúrno-osvetová činnosť</t>
  </si>
  <si>
    <t>Hudobné telesá a umelecké súbory</t>
  </si>
  <si>
    <t>Galérie</t>
  </si>
  <si>
    <t>Subjekty v oblasti profesionálneho scénického umenia</t>
  </si>
  <si>
    <t>Astronomické zariadenia a pracoviská</t>
  </si>
  <si>
    <t>Verejné podujatia v oblasti profesionálnej hudobnej kultúry</t>
  </si>
  <si>
    <t>Festivaly a prehliadky v oblasti profesionálneho scénického umenia</t>
  </si>
  <si>
    <t>Multimediálny priemysel</t>
  </si>
  <si>
    <t>Knižnice (verejné a vedecké)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</si>
</sst>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quot;€&quot;_-;\-* #,##0.00\ &quot;€&quot;_-;_-* &quot;-&quot;??\ &quot;€&quot;_-;_-@_-"/>
    <numFmt numFmtId="165" formatCode="_-* #,##0.00\ _€_-;\-* #,##0.00\ _€_-;_-* &quot;-&quot;??\ _€_-;_-@_-"/>
    <numFmt numFmtId="166" formatCode="0.0%"/>
    <numFmt numFmtId="167" formatCode="_-* #,##0\ _€_-;\-* #,##0\ _€_-;_-* &quot;-&quot;??\ _€_-;_-@_-"/>
    <numFmt numFmtId="168" formatCode="_-* #,##0.00_-;\-* #,##0.00_-;_-* &quot;-&quot;??_-;_-@_-"/>
    <numFmt numFmtId="169" formatCode="0.0"/>
    <numFmt numFmtId="170" formatCode="0.0000000"/>
    <numFmt numFmtId="171" formatCode="_-* #,##0.000000\ _€_-;\-* #,##0.000000\ _€_-;_-* &quot;-&quot;??\ _€_-;_-@_-"/>
    <numFmt numFmtId="172" formatCode="_-* #,##0.000\ _€_-;\-* #,##0.000\ _€_-;_-* &quot;-&quot;??\ _€_-;_-@_-"/>
    <numFmt numFmtId="173" formatCode="_-* #,##0.0\ _B_F_-;\-* #,##0.0\ _B_F_-;_-* &quot;-&quot;??\ _B_F_-;_-@_-"/>
    <numFmt numFmtId="174" formatCode="_-* #,##0.00\ _€_-;\-* #,##0.00\ _€_-;_-* \-??\ _€_-;_-@_-"/>
  </numFmts>
  <fonts count="83">
    <font>
      <sz val="11"/>
      <color theme="1"/>
      <name val="Calibri"/>
      <family val="2"/>
      <charset val="238"/>
      <scheme val="minor"/>
    </font>
    <font>
      <b/>
      <sz val="11"/>
      <color theme="1"/>
      <name val="Calibri"/>
      <family val="2"/>
      <charset val="238"/>
      <scheme val="minor"/>
    </font>
    <font>
      <sz val="10"/>
      <color theme="1"/>
      <name val="Arial Narrow"/>
      <family val="2"/>
      <charset val="238"/>
    </font>
    <font>
      <b/>
      <sz val="10"/>
      <color theme="1"/>
      <name val="Arial Narrow"/>
      <family val="2"/>
      <charset val="238"/>
    </font>
    <font>
      <sz val="10"/>
      <color rgb="FF000000"/>
      <name val="Arial Narrow"/>
      <family val="2"/>
      <charset val="238"/>
    </font>
    <font>
      <sz val="10"/>
      <color rgb="FF00B050"/>
      <name val="Arial Narrow"/>
      <family val="2"/>
      <charset val="238"/>
    </font>
    <font>
      <sz val="11"/>
      <color theme="1"/>
      <name val="Calibri"/>
      <family val="2"/>
      <charset val="238"/>
      <scheme val="minor"/>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0"/>
      <name val="Arial"/>
      <family val="2"/>
      <charset val="238"/>
    </font>
    <font>
      <sz val="11"/>
      <color rgb="FF000000"/>
      <name val="Calibri"/>
      <family val="2"/>
      <charset val="238"/>
    </font>
    <font>
      <sz val="11"/>
      <color indexed="8"/>
      <name val="Calibri"/>
      <family val="2"/>
      <charset val="238"/>
    </font>
    <font>
      <b/>
      <sz val="24"/>
      <color indexed="8"/>
      <name val="Calibri"/>
      <family val="2"/>
      <charset val="238"/>
    </font>
    <font>
      <i/>
      <sz val="10"/>
      <color indexed="15"/>
      <name val="Calibri"/>
      <family val="2"/>
      <charset val="238"/>
    </font>
    <font>
      <sz val="10"/>
      <color indexed="13"/>
      <name val="Calibri"/>
      <family val="2"/>
      <charset val="238"/>
    </font>
    <font>
      <sz val="10"/>
      <color indexed="18"/>
      <name val="Calibri"/>
      <family val="2"/>
      <charset val="238"/>
    </font>
    <font>
      <b/>
      <sz val="10"/>
      <color indexed="9"/>
      <name val="Calibri"/>
      <family val="2"/>
      <charset val="238"/>
    </font>
    <font>
      <b/>
      <sz val="10"/>
      <color indexed="8"/>
      <name val="Calibri"/>
      <family val="2"/>
      <charset val="238"/>
    </font>
    <font>
      <sz val="10"/>
      <color indexed="9"/>
      <name val="Calibri"/>
      <family val="2"/>
      <charset val="238"/>
    </font>
    <font>
      <b/>
      <i/>
      <u/>
      <sz val="10"/>
      <color indexed="8"/>
      <name val="Calibri"/>
      <family val="2"/>
      <charset val="238"/>
    </font>
    <font>
      <sz val="11"/>
      <color indexed="8"/>
      <name val="Calibri"/>
      <family val="2"/>
      <charset val="238"/>
    </font>
    <font>
      <sz val="18"/>
      <color indexed="8"/>
      <name val="Calibri"/>
      <family val="2"/>
      <charset val="238"/>
    </font>
    <font>
      <sz val="12"/>
      <color indexed="8"/>
      <name val="Calibri"/>
      <family val="2"/>
      <charset val="238"/>
    </font>
    <font>
      <sz val="10"/>
      <color indexed="14"/>
      <name val="Calibri"/>
      <family val="2"/>
      <charset val="238"/>
    </font>
    <font>
      <i/>
      <sz val="10"/>
      <color indexed="15"/>
      <name val="Calibri"/>
      <family val="2"/>
      <charset val="238"/>
    </font>
    <font>
      <u/>
      <sz val="10"/>
      <color indexed="12"/>
      <name val="Calibri"/>
      <family val="2"/>
      <charset val="238"/>
    </font>
    <font>
      <sz val="10"/>
      <color indexed="13"/>
      <name val="Calibri"/>
      <family val="2"/>
      <charset val="238"/>
    </font>
    <font>
      <sz val="10"/>
      <color indexed="16"/>
      <name val="Calibri"/>
      <family val="2"/>
      <charset val="238"/>
    </font>
    <font>
      <sz val="10"/>
      <color indexed="18"/>
      <name val="Calibri"/>
      <family val="2"/>
      <charset val="238"/>
    </font>
    <font>
      <b/>
      <sz val="10"/>
      <color indexed="9"/>
      <name val="Calibri"/>
      <family val="2"/>
      <charset val="238"/>
    </font>
    <font>
      <b/>
      <sz val="10"/>
      <color indexed="8"/>
      <name val="Calibri"/>
      <family val="2"/>
      <charset val="238"/>
    </font>
    <font>
      <sz val="10"/>
      <color indexed="9"/>
      <name val="Calibri"/>
      <family val="2"/>
      <charset val="238"/>
    </font>
    <font>
      <b/>
      <i/>
      <u/>
      <sz val="10"/>
      <color indexed="8"/>
      <name val="Calibri"/>
      <family val="2"/>
      <charset val="238"/>
    </font>
    <font>
      <u/>
      <sz val="11"/>
      <color theme="10"/>
      <name val="Calibri"/>
      <family val="2"/>
      <charset val="238"/>
      <scheme val="minor"/>
    </font>
    <font>
      <b/>
      <sz val="10"/>
      <color rgb="FF000000"/>
      <name val="Arial Narrow"/>
      <family val="2"/>
      <charset val="238"/>
    </font>
    <font>
      <sz val="10"/>
      <name val="Arial Narrow"/>
      <family val="2"/>
      <charset val="238"/>
    </font>
    <font>
      <b/>
      <sz val="10"/>
      <name val="Arial Narrow"/>
      <family val="2"/>
      <charset val="238"/>
    </font>
    <font>
      <sz val="9"/>
      <color indexed="81"/>
      <name val="Tahoma"/>
      <family val="2"/>
      <charset val="238"/>
    </font>
    <font>
      <b/>
      <sz val="9"/>
      <color indexed="81"/>
      <name val="Tahoma"/>
      <family val="2"/>
      <charset val="238"/>
    </font>
    <font>
      <u/>
      <sz val="10"/>
      <color theme="10"/>
      <name val="Arial Narrow"/>
      <family val="2"/>
      <charset val="238"/>
    </font>
    <font>
      <sz val="10"/>
      <color rgb="FFE5632F"/>
      <name val="Arial Narrow"/>
      <family val="2"/>
      <charset val="238"/>
    </font>
    <font>
      <sz val="9"/>
      <name val="Arial CE"/>
      <charset val="238"/>
    </font>
    <font>
      <sz val="10"/>
      <name val="Arial CE"/>
      <charset val="238"/>
    </font>
    <font>
      <sz val="11"/>
      <color theme="1"/>
      <name val="Arial Narrow"/>
      <family val="2"/>
    </font>
    <font>
      <sz val="11"/>
      <color theme="1"/>
      <name val="Arial Narrow"/>
      <family val="2"/>
      <charset val="238"/>
    </font>
    <font>
      <b/>
      <sz val="11"/>
      <color theme="1"/>
      <name val="Arial Narrow"/>
      <family val="2"/>
      <charset val="238"/>
    </font>
    <font>
      <sz val="10"/>
      <color rgb="FF000000"/>
      <name val="Times New Roman"/>
      <family val="1"/>
      <charset val="238"/>
    </font>
    <font>
      <sz val="11"/>
      <name val="Arial"/>
      <family val="2"/>
      <charset val="238"/>
    </font>
    <font>
      <sz val="10"/>
      <name val="Arial CE"/>
    </font>
    <font>
      <sz val="11"/>
      <color theme="1"/>
      <name val="Calibri"/>
      <family val="2"/>
      <scheme val="minor"/>
    </font>
    <font>
      <sz val="10"/>
      <name val="Arial"/>
      <family val="2"/>
    </font>
    <font>
      <u/>
      <sz val="11"/>
      <color theme="10"/>
      <name val="Calibri"/>
      <family val="2"/>
      <scheme val="minor"/>
    </font>
    <font>
      <i/>
      <sz val="11"/>
      <color theme="1"/>
      <name val="Arial Narrow"/>
      <family val="2"/>
      <charset val="238"/>
    </font>
    <font>
      <u/>
      <sz val="11"/>
      <color theme="10"/>
      <name val="Arial Narrow"/>
      <family val="2"/>
      <charset val="238"/>
    </font>
    <font>
      <sz val="11"/>
      <color theme="10"/>
      <name val="Arial Narrow"/>
      <family val="2"/>
      <charset val="238"/>
    </font>
    <font>
      <sz val="10"/>
      <color theme="1"/>
      <name val="Arial Narrow"/>
      <family val="2"/>
    </font>
    <font>
      <sz val="10"/>
      <color theme="1"/>
      <name val="Calibri"/>
      <family val="2"/>
      <charset val="238"/>
      <scheme val="minor"/>
    </font>
    <font>
      <b/>
      <sz val="11"/>
      <color theme="1"/>
      <name val="Arial Narrow"/>
      <family val="2"/>
    </font>
    <font>
      <b/>
      <sz val="9"/>
      <color rgb="FF000000"/>
      <name val="Arial Narrow"/>
      <family val="2"/>
    </font>
    <font>
      <sz val="9"/>
      <color rgb="FF000000"/>
      <name val="Arial Narrow"/>
      <family val="2"/>
    </font>
    <font>
      <sz val="9"/>
      <color theme="1"/>
      <name val="Arial Narrow"/>
      <family val="2"/>
    </font>
    <font>
      <i/>
      <sz val="9"/>
      <color rgb="FF000000"/>
      <name val="Arial Narrow"/>
      <family val="2"/>
    </font>
    <font>
      <i/>
      <sz val="9"/>
      <color theme="1"/>
      <name val="Arial Narrow"/>
      <family val="2"/>
    </font>
    <font>
      <i/>
      <sz val="10"/>
      <color theme="1"/>
      <name val="Arial Narrow"/>
      <family val="2"/>
      <charset val="238"/>
    </font>
    <font>
      <i/>
      <sz val="9"/>
      <color theme="1"/>
      <name val="Arial Narrow"/>
      <family val="2"/>
      <charset val="238"/>
    </font>
    <font>
      <b/>
      <sz val="10"/>
      <color rgb="FF1E4E9D"/>
      <name val="Arial Narrow"/>
      <family val="2"/>
      <charset val="238"/>
    </font>
    <font>
      <sz val="10"/>
      <color theme="1"/>
      <name val="Symbol"/>
      <family val="1"/>
      <charset val="2"/>
    </font>
    <font>
      <sz val="7"/>
      <color theme="1"/>
      <name val="Times New Roman"/>
      <family val="1"/>
      <charset val="238"/>
    </font>
    <font>
      <sz val="10"/>
      <color theme="1"/>
      <name val="Courier New"/>
      <family val="3"/>
      <charset val="238"/>
    </font>
    <font>
      <b/>
      <sz val="11"/>
      <color rgb="FF1E4E9D"/>
      <name val="Arial Narrow"/>
      <family val="2"/>
      <charset val="238"/>
    </font>
    <font>
      <sz val="11"/>
      <color theme="0"/>
      <name val="Arial Narrow"/>
      <family val="2"/>
      <charset val="238"/>
    </font>
  </fonts>
  <fills count="42">
    <fill>
      <patternFill patternType="none"/>
    </fill>
    <fill>
      <patternFill patternType="gray125"/>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rgb="FFCCFFCC"/>
        <bgColor indexed="64"/>
      </patternFill>
    </fill>
    <fill>
      <patternFill patternType="solid">
        <fgColor rgb="FFFFCCCC"/>
        <bgColor indexed="64"/>
      </patternFill>
    </fill>
    <fill>
      <patternFill patternType="solid">
        <fgColor rgb="FFCC0000"/>
        <bgColor indexed="64"/>
      </patternFill>
    </fill>
    <fill>
      <patternFill patternType="solid">
        <fgColor rgb="FF000000"/>
        <bgColor indexed="64"/>
      </patternFill>
    </fill>
    <fill>
      <patternFill patternType="solid">
        <fgColor rgb="FF808080"/>
        <bgColor indexed="64"/>
      </patternFill>
    </fill>
    <fill>
      <patternFill patternType="solid">
        <fgColor rgb="FFDDDDDD"/>
        <bgColor indexed="64"/>
      </patternFill>
    </fill>
    <fill>
      <patternFill patternType="solid">
        <fgColor rgb="FFF2F2F2"/>
        <bgColor indexed="64"/>
      </patternFill>
    </fill>
    <fill>
      <patternFill patternType="solid">
        <fgColor rgb="FFFFFFFF"/>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808080"/>
      </left>
      <right style="thin">
        <color rgb="FF808080"/>
      </right>
      <top style="thin">
        <color rgb="FF808080"/>
      </top>
      <bottom style="thin">
        <color rgb="FF808080"/>
      </bottom>
      <diagonal/>
    </border>
    <border>
      <left/>
      <right/>
      <top style="medium">
        <color indexed="64"/>
      </top>
      <bottom style="medium">
        <color indexed="64"/>
      </bottom>
      <diagonal/>
    </border>
    <border>
      <left/>
      <right/>
      <top style="medium">
        <color indexed="64"/>
      </top>
      <bottom/>
      <diagonal/>
    </border>
    <border>
      <left style="medium">
        <color rgb="FFFFFFFF"/>
      </left>
      <right style="medium">
        <color rgb="FFFFFFFF"/>
      </right>
      <top style="medium">
        <color indexed="64"/>
      </top>
      <bottom style="medium">
        <color indexed="64"/>
      </bottom>
      <diagonal/>
    </border>
    <border>
      <left/>
      <right style="medium">
        <color rgb="FFFFFFFF"/>
      </right>
      <top style="medium">
        <color indexed="64"/>
      </top>
      <bottom style="medium">
        <color indexed="64"/>
      </bottom>
      <diagonal/>
    </border>
    <border>
      <left style="medium">
        <color rgb="FFFFFFFF"/>
      </left>
      <right style="medium">
        <color rgb="FFFFFFFF"/>
      </right>
      <top/>
      <bottom style="medium">
        <color indexed="64"/>
      </bottom>
      <diagonal/>
    </border>
    <border>
      <left/>
      <right style="medium">
        <color rgb="FFFFFFFF"/>
      </right>
      <top/>
      <bottom style="medium">
        <color indexed="64"/>
      </bottom>
      <diagonal/>
    </border>
    <border>
      <left style="medium">
        <color rgb="FFFFFFFF"/>
      </left>
      <right style="medium">
        <color rgb="FFFFFFFF"/>
      </right>
      <top/>
      <bottom/>
      <diagonal/>
    </border>
    <border>
      <left/>
      <right style="medium">
        <color rgb="FFFFFFFF"/>
      </right>
      <top/>
      <bottom/>
      <diagonal/>
    </border>
  </borders>
  <cellStyleXfs count="146">
    <xf numFmtId="0" fontId="0" fillId="0" borderId="0"/>
    <xf numFmtId="0" fontId="7" fillId="0" borderId="0" applyNumberFormat="0" applyFill="0" applyBorder="0" applyAlignment="0" applyProtection="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9" applyNumberFormat="0" applyAlignment="0" applyProtection="0"/>
    <xf numFmtId="0" fontId="14" fillId="6" borderId="10" applyNumberFormat="0" applyAlignment="0" applyProtection="0"/>
    <xf numFmtId="0" fontId="15" fillId="6" borderId="9" applyNumberFormat="0" applyAlignment="0" applyProtection="0"/>
    <xf numFmtId="0" fontId="16" fillId="0" borderId="11" applyNumberFormat="0" applyFill="0" applyAlignment="0" applyProtection="0"/>
    <xf numFmtId="0" fontId="17" fillId="7" borderId="12" applyNumberFormat="0" applyAlignment="0" applyProtection="0"/>
    <xf numFmtId="0" fontId="18" fillId="0" borderId="0" applyNumberFormat="0" applyFill="0" applyBorder="0" applyAlignment="0" applyProtection="0"/>
    <xf numFmtId="0" fontId="6" fillId="8" borderId="13" applyNumberFormat="0" applyFont="0" applyAlignment="0" applyProtection="0"/>
    <xf numFmtId="0" fontId="19" fillId="0" borderId="0" applyNumberFormat="0" applyFill="0" applyBorder="0" applyAlignment="0" applyProtection="0"/>
    <xf numFmtId="0" fontId="1" fillId="0" borderId="14" applyNumberFormat="0" applyFill="0" applyAlignment="0" applyProtection="0"/>
    <xf numFmtId="0" fontId="20"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0" fillId="32" borderId="0" applyNumberFormat="0" applyBorder="0" applyAlignment="0" applyProtection="0"/>
    <xf numFmtId="0" fontId="21" fillId="0" borderId="0"/>
    <xf numFmtId="0" fontId="22" fillId="0" borderId="0"/>
    <xf numFmtId="0" fontId="23" fillId="0" borderId="0" applyNumberFormat="0" applyFill="0" applyBorder="0" applyProtection="0"/>
    <xf numFmtId="0" fontId="35" fillId="33" borderId="15" applyNumberFormat="0" applyProtection="0"/>
    <xf numFmtId="0" fontId="43" fillId="37" borderId="0" applyNumberFormat="0" applyBorder="0" applyProtection="0"/>
    <xf numFmtId="0" fontId="32" fillId="0" borderId="0" applyNumberFormat="0" applyFill="0" applyBorder="0" applyProtection="0"/>
    <xf numFmtId="0" fontId="32" fillId="39" borderId="0" applyNumberFormat="0" applyBorder="0" applyProtection="0"/>
    <xf numFmtId="0" fontId="40" fillId="35" borderId="0" applyNumberFormat="0" applyBorder="0" applyProtection="0"/>
    <xf numFmtId="0" fontId="40" fillId="0" borderId="0" applyNumberFormat="0" applyFill="0" applyBorder="0" applyProtection="0"/>
    <xf numFmtId="0" fontId="38" fillId="34" borderId="0" applyNumberFormat="0" applyBorder="0" applyProtection="0"/>
    <xf numFmtId="0" fontId="24" fillId="0" borderId="0" applyNumberFormat="0" applyFill="0" applyBorder="0" applyProtection="0"/>
    <xf numFmtId="0" fontId="23" fillId="0" borderId="0" applyNumberFormat="0" applyFill="0" applyBorder="0" applyProtection="0"/>
    <xf numFmtId="0" fontId="25" fillId="0" borderId="0" applyNumberFormat="0" applyFill="0" applyBorder="0" applyProtection="0"/>
    <xf numFmtId="0" fontId="23" fillId="0" borderId="0" applyNumberFormat="0" applyFill="0" applyBorder="0" applyProtection="0"/>
    <xf numFmtId="0" fontId="26" fillId="34" borderId="0" applyNumberFormat="0" applyBorder="0" applyProtection="0"/>
    <xf numFmtId="0" fontId="27" fillId="0" borderId="0" applyNumberFormat="0" applyFill="0" applyBorder="0" applyProtection="0"/>
    <xf numFmtId="0" fontId="28" fillId="36" borderId="0" applyNumberFormat="0" applyBorder="0" applyProtection="0"/>
    <xf numFmtId="0" fontId="29" fillId="0" borderId="0" applyNumberFormat="0" applyFill="0" applyBorder="0" applyProtection="0"/>
    <xf numFmtId="0" fontId="30" fillId="37" borderId="0" applyNumberFormat="0" applyBorder="0" applyProtection="0"/>
    <xf numFmtId="0" fontId="30" fillId="38" borderId="0" applyNumberFormat="0" applyBorder="0" applyProtection="0"/>
    <xf numFmtId="0" fontId="23" fillId="39" borderId="0" applyNumberFormat="0" applyBorder="0" applyProtection="0"/>
    <xf numFmtId="0" fontId="31" fillId="0" borderId="0" applyNumberFormat="0" applyFill="0" applyBorder="0" applyProtection="0"/>
    <xf numFmtId="0" fontId="32" fillId="0" borderId="0"/>
    <xf numFmtId="0" fontId="34" fillId="0" borderId="0" applyNumberFormat="0" applyFill="0" applyBorder="0" applyProtection="0"/>
    <xf numFmtId="0" fontId="42" fillId="0" borderId="0" applyNumberFormat="0" applyFill="0" applyBorder="0" applyProtection="0"/>
    <xf numFmtId="0" fontId="32" fillId="0" borderId="0" applyNumberFormat="0" applyFill="0" applyBorder="0" applyProtection="0"/>
    <xf numFmtId="0" fontId="44" fillId="0" borderId="0" applyNumberFormat="0" applyFill="0" applyBorder="0" applyProtection="0"/>
    <xf numFmtId="0" fontId="41" fillId="36" borderId="0" applyNumberFormat="0" applyBorder="0" applyProtection="0"/>
    <xf numFmtId="0" fontId="33" fillId="0" borderId="0" applyNumberFormat="0" applyFill="0" applyBorder="0" applyProtection="0"/>
    <xf numFmtId="0" fontId="32" fillId="0" borderId="0" applyNumberFormat="0" applyFill="0" applyBorder="0" applyProtection="0"/>
    <xf numFmtId="0" fontId="37" fillId="0" borderId="0" applyNumberFormat="0" applyFill="0" applyBorder="0" applyProtection="0"/>
    <xf numFmtId="0" fontId="43" fillId="38" borderId="0" applyNumberFormat="0" applyBorder="0" applyProtection="0"/>
    <xf numFmtId="0" fontId="36" fillId="0" borderId="0" applyNumberFormat="0" applyFill="0" applyBorder="0" applyProtection="0"/>
    <xf numFmtId="0" fontId="39" fillId="33" borderId="0" applyNumberFormat="0" applyBorder="0" applyProtection="0"/>
    <xf numFmtId="9" fontId="6" fillId="0" borderId="0" applyFont="0" applyFill="0" applyBorder="0" applyAlignment="0" applyProtection="0"/>
    <xf numFmtId="0" fontId="30" fillId="37" borderId="0" applyNumberFormat="0" applyBorder="0" applyProtection="0"/>
    <xf numFmtId="0" fontId="23" fillId="0" borderId="0" applyNumberFormat="0" applyFill="0" applyBorder="0" applyProtection="0"/>
    <xf numFmtId="0" fontId="23" fillId="39" borderId="0" applyNumberFormat="0" applyBorder="0" applyProtection="0"/>
    <xf numFmtId="0" fontId="27" fillId="35" borderId="0" applyNumberFormat="0" applyBorder="0" applyProtection="0"/>
    <xf numFmtId="0" fontId="27" fillId="0" borderId="0" applyNumberFormat="0" applyFill="0" applyBorder="0" applyProtection="0"/>
    <xf numFmtId="0" fontId="26" fillId="34" borderId="0" applyNumberFormat="0" applyBorder="0" applyProtection="0"/>
    <xf numFmtId="0" fontId="23" fillId="0" borderId="0"/>
    <xf numFmtId="0" fontId="29" fillId="0" borderId="0" applyNumberFormat="0" applyFill="0" applyBorder="0" applyProtection="0"/>
    <xf numFmtId="0" fontId="23" fillId="0" borderId="0" applyNumberFormat="0" applyFill="0" applyBorder="0" applyProtection="0"/>
    <xf numFmtId="0" fontId="31" fillId="0" borderId="0" applyNumberFormat="0" applyFill="0" applyBorder="0" applyProtection="0"/>
    <xf numFmtId="0" fontId="28" fillId="36" borderId="0" applyNumberFormat="0" applyBorder="0" applyProtection="0"/>
    <xf numFmtId="0" fontId="23" fillId="0" borderId="0" applyNumberFormat="0" applyFill="0" applyBorder="0" applyProtection="0"/>
    <xf numFmtId="0" fontId="30" fillId="38" borderId="0" applyNumberFormat="0" applyBorder="0" applyProtection="0"/>
    <xf numFmtId="0" fontId="25" fillId="0" borderId="0" applyNumberFormat="0" applyFill="0" applyBorder="0" applyProtection="0"/>
    <xf numFmtId="0" fontId="45" fillId="0" borderId="0" applyNumberFormat="0" applyFill="0" applyBorder="0" applyAlignment="0" applyProtection="0"/>
    <xf numFmtId="165" fontId="6" fillId="0" borderId="0" applyFont="0" applyFill="0" applyBorder="0" applyAlignment="0" applyProtection="0"/>
    <xf numFmtId="0" fontId="45" fillId="0" borderId="0" applyNumberFormat="0" applyFill="0" applyBorder="0" applyAlignment="0" applyProtection="0"/>
    <xf numFmtId="0" fontId="54" fillId="0" borderId="0"/>
    <xf numFmtId="168" fontId="54" fillId="0" borderId="0" applyFont="0" applyFill="0" applyBorder="0" applyAlignment="0" applyProtection="0"/>
    <xf numFmtId="0" fontId="56" fillId="0" borderId="0"/>
    <xf numFmtId="0" fontId="58" fillId="0" borderId="0"/>
    <xf numFmtId="173" fontId="21" fillId="0" borderId="0"/>
    <xf numFmtId="0" fontId="6" fillId="0" borderId="0"/>
    <xf numFmtId="9" fontId="58" fillId="0" borderId="0" applyFont="0" applyFill="0" applyBorder="0" applyAlignment="0" applyProtection="0"/>
    <xf numFmtId="9" fontId="6" fillId="0" borderId="0" applyFont="0" applyFill="0" applyBorder="0" applyAlignment="0" applyProtection="0"/>
    <xf numFmtId="0" fontId="59" fillId="0" borderId="0"/>
    <xf numFmtId="9" fontId="59" fillId="0" borderId="0" applyFont="0" applyFill="0" applyBorder="0" applyAlignment="0" applyProtection="0"/>
    <xf numFmtId="0" fontId="59" fillId="0" borderId="0"/>
    <xf numFmtId="9" fontId="59" fillId="0" borderId="0" applyFont="0" applyFill="0" applyBorder="0" applyAlignment="0" applyProtection="0"/>
    <xf numFmtId="0" fontId="60"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61" fillId="0" borderId="0"/>
    <xf numFmtId="9" fontId="61" fillId="0" borderId="0" applyFont="0" applyFill="0" applyBorder="0" applyAlignment="0" applyProtection="0"/>
    <xf numFmtId="165" fontId="61" fillId="0" borderId="0" applyFont="0" applyFill="0" applyBorder="0" applyAlignment="0" applyProtection="0"/>
    <xf numFmtId="0" fontId="6" fillId="0" borderId="0"/>
    <xf numFmtId="0" fontId="59" fillId="0" borderId="0"/>
    <xf numFmtId="9" fontId="59" fillId="0" borderId="0" applyFont="0" applyFill="0" applyBorder="0" applyAlignment="0" applyProtection="0"/>
    <xf numFmtId="0" fontId="6" fillId="0" borderId="0"/>
    <xf numFmtId="9" fontId="6" fillId="0" borderId="0" applyFont="0" applyFill="0" applyBorder="0" applyAlignment="0" applyProtection="0"/>
    <xf numFmtId="0" fontId="21" fillId="0" borderId="0"/>
    <xf numFmtId="0" fontId="62" fillId="0" borderId="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5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6" fillId="0" borderId="0"/>
    <xf numFmtId="9" fontId="6" fillId="0" borderId="0" applyFont="0" applyFill="0" applyBorder="0" applyAlignment="0" applyProtection="0"/>
    <xf numFmtId="0" fontId="6" fillId="0" borderId="0"/>
    <xf numFmtId="0" fontId="63" fillId="0" borderId="0" applyNumberFormat="0" applyFill="0" applyBorder="0" applyAlignment="0" applyProtection="0"/>
    <xf numFmtId="0" fontId="62" fillId="0" borderId="0"/>
    <xf numFmtId="0" fontId="62" fillId="0" borderId="0"/>
    <xf numFmtId="0" fontId="61" fillId="0" borderId="0"/>
    <xf numFmtId="0" fontId="6" fillId="0" borderId="0"/>
    <xf numFmtId="9" fontId="6" fillId="0" borderId="0" applyFont="0" applyFill="0" applyBorder="0" applyAlignment="0" applyProtection="0"/>
    <xf numFmtId="9" fontId="56" fillId="0" borderId="0" applyFont="0" applyFill="0" applyBorder="0" applyAlignment="0" applyProtection="0"/>
    <xf numFmtId="165" fontId="22" fillId="0" borderId="0" applyFont="0" applyFill="0" applyBorder="0" applyAlignment="0" applyProtection="0"/>
    <xf numFmtId="165" fontId="56" fillId="0" borderId="0" applyFont="0" applyFill="0" applyBorder="0" applyAlignment="0" applyProtection="0"/>
    <xf numFmtId="164" fontId="21" fillId="0" borderId="0" applyFont="0" applyFill="0" applyBorder="0" applyAlignment="0" applyProtection="0"/>
    <xf numFmtId="174" fontId="21" fillId="0" borderId="0" applyBorder="0" applyProtection="0"/>
  </cellStyleXfs>
  <cellXfs count="274">
    <xf numFmtId="0" fontId="0" fillId="0" borderId="0" xfId="0"/>
    <xf numFmtId="0" fontId="2" fillId="0" borderId="3" xfId="0" applyFont="1" applyBorder="1"/>
    <xf numFmtId="0" fontId="2" fillId="0" borderId="0" xfId="0" applyFont="1" applyAlignment="1">
      <alignment wrapText="1"/>
    </xf>
    <xf numFmtId="0" fontId="2" fillId="0" borderId="0" xfId="0" applyFont="1" applyBorder="1" applyAlignment="1"/>
    <xf numFmtId="0" fontId="2" fillId="0" borderId="0" xfId="0" applyFont="1" applyAlignment="1"/>
    <xf numFmtId="0" fontId="2" fillId="0" borderId="1" xfId="0" applyFont="1" applyBorder="1" applyAlignment="1"/>
    <xf numFmtId="0" fontId="2" fillId="0" borderId="0" xfId="0" applyFont="1" applyFill="1" applyBorder="1" applyAlignment="1">
      <alignment wrapText="1"/>
    </xf>
    <xf numFmtId="0" fontId="5" fillId="0" borderId="0" xfId="0" applyFont="1" applyAlignment="1">
      <alignment wrapText="1"/>
    </xf>
    <xf numFmtId="9" fontId="2" fillId="0" borderId="0" xfId="75" applyFont="1"/>
    <xf numFmtId="0" fontId="2" fillId="0" borderId="4" xfId="0" applyFont="1" applyBorder="1" applyAlignment="1">
      <alignment vertical="center" wrapText="1"/>
    </xf>
    <xf numFmtId="0" fontId="4" fillId="0" borderId="4" xfId="0" applyFont="1" applyBorder="1" applyAlignment="1">
      <alignment vertical="center" wrapText="1"/>
    </xf>
    <xf numFmtId="0" fontId="2" fillId="0" borderId="5" xfId="0" applyFont="1" applyBorder="1" applyAlignment="1">
      <alignment wrapText="1"/>
    </xf>
    <xf numFmtId="9" fontId="2" fillId="0" borderId="0" xfId="0" applyNumberFormat="1" applyFont="1"/>
    <xf numFmtId="10" fontId="2" fillId="0" borderId="0" xfId="0" applyNumberFormat="1" applyFont="1"/>
    <xf numFmtId="0" fontId="3" fillId="0" borderId="2" xfId="0" applyFont="1" applyBorder="1" applyAlignment="1">
      <alignment vertical="center"/>
    </xf>
    <xf numFmtId="0" fontId="3" fillId="2" borderId="2" xfId="0" applyFont="1" applyFill="1" applyBorder="1" applyAlignment="1">
      <alignment vertical="center"/>
    </xf>
    <xf numFmtId="0" fontId="3" fillId="0" borderId="0" xfId="0" applyFont="1"/>
    <xf numFmtId="0" fontId="2" fillId="0" borderId="0" xfId="0" applyFont="1" applyBorder="1"/>
    <xf numFmtId="0" fontId="4" fillId="0" borderId="0" xfId="0" applyFont="1" applyBorder="1" applyAlignment="1">
      <alignment vertical="center" wrapText="1"/>
    </xf>
    <xf numFmtId="0" fontId="2" fillId="0" borderId="0" xfId="0" applyFont="1"/>
    <xf numFmtId="3" fontId="2" fillId="0" borderId="0" xfId="0" applyNumberFormat="1" applyFont="1"/>
    <xf numFmtId="2" fontId="2" fillId="0" borderId="0" xfId="0" applyNumberFormat="1" applyFont="1"/>
    <xf numFmtId="167" fontId="2" fillId="0" borderId="0" xfId="91" applyNumberFormat="1" applyFont="1"/>
    <xf numFmtId="166" fontId="2" fillId="0" borderId="0" xfId="75" applyNumberFormat="1" applyFont="1"/>
    <xf numFmtId="0" fontId="2" fillId="0" borderId="3" xfId="0" applyFont="1" applyBorder="1" applyAlignment="1">
      <alignment wrapText="1"/>
    </xf>
    <xf numFmtId="0" fontId="2" fillId="0" borderId="0" xfId="0" applyFont="1" applyBorder="1" applyAlignment="1">
      <alignment wrapText="1"/>
    </xf>
    <xf numFmtId="0" fontId="2" fillId="0" borderId="1" xfId="0" applyFont="1" applyBorder="1" applyAlignment="1">
      <alignment wrapText="1"/>
    </xf>
    <xf numFmtId="0" fontId="3" fillId="0" borderId="0" xfId="0" applyFont="1" applyFill="1"/>
    <xf numFmtId="0" fontId="2" fillId="0" borderId="0" xfId="0" applyFont="1" applyFill="1"/>
    <xf numFmtId="0" fontId="46" fillId="0" borderId="0" xfId="0" applyFont="1" applyAlignment="1">
      <alignment vertical="center" wrapText="1"/>
    </xf>
    <xf numFmtId="0" fontId="46" fillId="0" borderId="0" xfId="0" applyFont="1" applyAlignment="1">
      <alignment vertical="center"/>
    </xf>
    <xf numFmtId="0" fontId="2" fillId="0" borderId="0" xfId="0" applyFont="1" applyAlignment="1">
      <alignment vertical="center"/>
    </xf>
    <xf numFmtId="0" fontId="51" fillId="0" borderId="3" xfId="90" applyFont="1" applyBorder="1" applyAlignment="1"/>
    <xf numFmtId="0" fontId="51" fillId="0" borderId="0" xfId="90" applyFont="1"/>
    <xf numFmtId="0" fontId="51" fillId="0" borderId="0" xfId="90" applyFont="1" applyAlignment="1"/>
    <xf numFmtId="1" fontId="2" fillId="0" borderId="0" xfId="0" applyNumberFormat="1" applyFont="1"/>
    <xf numFmtId="0" fontId="52" fillId="0" borderId="0" xfId="0" applyFont="1"/>
    <xf numFmtId="0" fontId="51" fillId="0" borderId="0" xfId="92" applyFont="1"/>
    <xf numFmtId="0" fontId="3" fillId="0" borderId="3" xfId="0" applyFont="1" applyBorder="1" applyAlignment="1">
      <alignment horizontal="center" vertical="center" wrapText="1"/>
    </xf>
    <xf numFmtId="0" fontId="2" fillId="0" borderId="0" xfId="0" applyFont="1" applyBorder="1" applyAlignment="1">
      <alignment wrapText="1"/>
    </xf>
    <xf numFmtId="0" fontId="2" fillId="0" borderId="0" xfId="0" applyFont="1" applyFill="1" applyAlignment="1">
      <alignment wrapText="1"/>
    </xf>
    <xf numFmtId="167" fontId="53" fillId="0" borderId="0" xfId="91" applyNumberFormat="1" applyFont="1"/>
    <xf numFmtId="169" fontId="2" fillId="0" borderId="0" xfId="0" applyNumberFormat="1" applyFont="1"/>
    <xf numFmtId="0" fontId="2" fillId="0" borderId="5" xfId="0" applyFont="1" applyFill="1" applyBorder="1" applyAlignment="1">
      <alignment wrapText="1"/>
    </xf>
    <xf numFmtId="0" fontId="47" fillId="0" borderId="0" xfId="0" applyFont="1" applyAlignment="1">
      <alignment wrapText="1"/>
    </xf>
    <xf numFmtId="0" fontId="2" fillId="0" borderId="3" xfId="0" applyFont="1" applyFill="1" applyBorder="1" applyAlignment="1">
      <alignment wrapText="1"/>
    </xf>
    <xf numFmtId="0" fontId="2" fillId="0" borderId="4" xfId="0" applyFont="1" applyFill="1" applyBorder="1" applyAlignment="1">
      <alignment vertical="center" wrapText="1"/>
    </xf>
    <xf numFmtId="4" fontId="2" fillId="0" borderId="0" xfId="0" applyNumberFormat="1" applyFont="1"/>
    <xf numFmtId="167" fontId="2" fillId="0" borderId="0" xfId="0" applyNumberFormat="1" applyFont="1"/>
    <xf numFmtId="9" fontId="2" fillId="0" borderId="0" xfId="75" applyNumberFormat="1" applyFont="1"/>
    <xf numFmtId="170" fontId="2" fillId="0" borderId="0" xfId="0" applyNumberFormat="1" applyFont="1"/>
    <xf numFmtId="171" fontId="2" fillId="0" borderId="0" xfId="0" applyNumberFormat="1" applyFont="1"/>
    <xf numFmtId="172" fontId="2" fillId="0" borderId="0" xfId="0" applyNumberFormat="1" applyFont="1"/>
    <xf numFmtId="0" fontId="2" fillId="0" borderId="0" xfId="0" applyFont="1" applyAlignment="1">
      <alignment horizontal="left"/>
    </xf>
    <xf numFmtId="0" fontId="0" fillId="0" borderId="0" xfId="0"/>
    <xf numFmtId="0" fontId="2" fillId="0" borderId="0" xfId="0" applyFont="1" applyFill="1" applyBorder="1"/>
    <xf numFmtId="0" fontId="47" fillId="0" borderId="5" xfId="0" applyFont="1" applyBorder="1" applyAlignment="1">
      <alignment wrapText="1"/>
    </xf>
    <xf numFmtId="0" fontId="47" fillId="0" borderId="0" xfId="0" applyFont="1" applyBorder="1" applyAlignment="1">
      <alignment wrapText="1"/>
    </xf>
    <xf numFmtId="0" fontId="47" fillId="0" borderId="0" xfId="0" applyFont="1"/>
    <xf numFmtId="0" fontId="47" fillId="0" borderId="0" xfId="0" applyFont="1" applyFill="1"/>
    <xf numFmtId="0" fontId="47" fillId="0" borderId="0" xfId="0" applyFont="1" applyFill="1" applyAlignment="1">
      <alignment wrapText="1"/>
    </xf>
    <xf numFmtId="0" fontId="55" fillId="0" borderId="0" xfId="0" applyFont="1"/>
    <xf numFmtId="0" fontId="56" fillId="0" borderId="0" xfId="95"/>
    <xf numFmtId="0" fontId="57" fillId="0" borderId="0" xfId="95" applyFont="1"/>
    <xf numFmtId="0" fontId="56" fillId="0" borderId="0" xfId="95" applyFont="1" applyAlignment="1">
      <alignment wrapText="1"/>
    </xf>
    <xf numFmtId="0" fontId="56" fillId="0" borderId="2" xfId="95" applyFont="1" applyBorder="1"/>
    <xf numFmtId="0" fontId="56" fillId="0" borderId="0" xfId="95" applyFont="1" applyBorder="1"/>
    <xf numFmtId="0" fontId="56" fillId="0" borderId="1" xfId="0" applyFont="1" applyBorder="1"/>
    <xf numFmtId="0" fontId="56" fillId="0" borderId="0" xfId="0" applyFont="1"/>
    <xf numFmtId="0" fontId="2" fillId="0" borderId="0" xfId="0" applyFont="1" applyAlignment="1">
      <alignment horizontal="left" wrapText="1"/>
    </xf>
    <xf numFmtId="0" fontId="56" fillId="0" borderId="0" xfId="95" applyFont="1" applyAlignment="1">
      <alignment horizontal="left" wrapText="1"/>
    </xf>
    <xf numFmtId="0" fontId="64" fillId="0" borderId="0" xfId="0" applyFont="1" applyAlignment="1">
      <alignment horizontal="left" vertical="center"/>
    </xf>
    <xf numFmtId="0" fontId="56" fillId="0" borderId="0" xfId="0" applyFont="1" applyAlignment="1">
      <alignment horizontal="left" vertical="center"/>
    </xf>
    <xf numFmtId="2" fontId="56" fillId="0" borderId="0" xfId="0" applyNumberFormat="1" applyFont="1"/>
    <xf numFmtId="0" fontId="66" fillId="0" borderId="0" xfId="92" applyFont="1" applyBorder="1"/>
    <xf numFmtId="1" fontId="56" fillId="0" borderId="0" xfId="0" applyNumberFormat="1" applyFont="1"/>
    <xf numFmtId="0" fontId="57" fillId="0" borderId="0" xfId="95" applyFont="1" applyAlignment="1"/>
    <xf numFmtId="0" fontId="6" fillId="0" borderId="0" xfId="0" applyFont="1"/>
    <xf numFmtId="0" fontId="56" fillId="0" borderId="0" xfId="0" applyFont="1" applyAlignment="1">
      <alignment wrapText="1"/>
    </xf>
    <xf numFmtId="167" fontId="56" fillId="0" borderId="0" xfId="0" applyNumberFormat="1" applyFont="1"/>
    <xf numFmtId="0" fontId="65" fillId="0" borderId="0" xfId="92" applyFont="1"/>
    <xf numFmtId="0" fontId="56" fillId="0" borderId="2" xfId="95" applyFont="1" applyBorder="1"/>
    <xf numFmtId="0" fontId="3" fillId="0" borderId="0" xfId="0" applyFont="1" applyBorder="1" applyAlignment="1">
      <alignment wrapText="1"/>
    </xf>
    <xf numFmtId="0" fontId="3" fillId="0" borderId="0" xfId="0" applyFont="1" applyAlignment="1">
      <alignment horizontal="left"/>
    </xf>
    <xf numFmtId="0" fontId="4" fillId="0" borderId="0" xfId="0" applyFont="1" applyAlignment="1">
      <alignment horizontal="left" vertical="center"/>
    </xf>
    <xf numFmtId="0" fontId="2" fillId="0" borderId="3" xfId="0" applyFont="1" applyBorder="1" applyAlignment="1">
      <alignment horizontal="left"/>
    </xf>
    <xf numFmtId="0" fontId="2" fillId="0" borderId="0" xfId="0" applyFont="1" applyBorder="1" applyAlignment="1">
      <alignment horizontal="left"/>
    </xf>
    <xf numFmtId="0" fontId="2" fillId="0" borderId="0" xfId="0" applyNumberFormat="1" applyFont="1" applyBorder="1" applyAlignment="1">
      <alignment horizontal="left"/>
    </xf>
    <xf numFmtId="0" fontId="3" fillId="0" borderId="0" xfId="0" applyFont="1" applyFill="1" applyAlignment="1">
      <alignment horizontal="left"/>
    </xf>
    <xf numFmtId="0" fontId="2" fillId="0" borderId="0" xfId="0" applyFont="1" applyFill="1" applyAlignment="1">
      <alignment horizontal="left"/>
    </xf>
    <xf numFmtId="0" fontId="2" fillId="0" borderId="0" xfId="0" applyFont="1" applyAlignment="1">
      <alignment horizontal="left"/>
    </xf>
    <xf numFmtId="0" fontId="3" fillId="0" borderId="0" xfId="0" applyFont="1" applyAlignment="1">
      <alignment horizontal="left" wrapText="1"/>
    </xf>
    <xf numFmtId="0" fontId="2" fillId="0" borderId="3" xfId="0" applyFont="1" applyBorder="1" applyAlignment="1">
      <alignment horizontal="left" wrapText="1"/>
    </xf>
    <xf numFmtId="0" fontId="2" fillId="0" borderId="0" xfId="0" applyFont="1" applyBorder="1" applyAlignment="1">
      <alignment horizontal="left" wrapText="1"/>
    </xf>
    <xf numFmtId="0" fontId="2" fillId="0" borderId="3" xfId="0" applyFont="1" applyBorder="1" applyAlignment="1"/>
    <xf numFmtId="0" fontId="2" fillId="0" borderId="0" xfId="0" applyFont="1"/>
    <xf numFmtId="0" fontId="2" fillId="0" borderId="0" xfId="0" applyFont="1" applyAlignment="1">
      <alignment wrapText="1"/>
    </xf>
    <xf numFmtId="3" fontId="2" fillId="0" borderId="0" xfId="0" applyNumberFormat="1" applyFont="1"/>
    <xf numFmtId="167" fontId="2" fillId="0" borderId="0" xfId="91" applyNumberFormat="1" applyFont="1"/>
    <xf numFmtId="0" fontId="2" fillId="0" borderId="0" xfId="0" applyFont="1" applyFill="1"/>
    <xf numFmtId="167" fontId="53" fillId="0" borderId="0" xfId="91" applyNumberFormat="1" applyFont="1"/>
    <xf numFmtId="171" fontId="2" fillId="0" borderId="0" xfId="0" applyNumberFormat="1" applyFont="1"/>
    <xf numFmtId="0" fontId="2" fillId="0" borderId="0" xfId="0" applyFont="1"/>
    <xf numFmtId="3" fontId="2" fillId="0" borderId="0" xfId="0" applyNumberFormat="1" applyFont="1"/>
    <xf numFmtId="0" fontId="61" fillId="0" borderId="0" xfId="109"/>
    <xf numFmtId="0" fontId="61" fillId="0" borderId="0" xfId="109" applyFill="1"/>
    <xf numFmtId="167" fontId="0" fillId="0" borderId="0" xfId="111" applyNumberFormat="1" applyFont="1"/>
    <xf numFmtId="0" fontId="61" fillId="0" borderId="0" xfId="109" applyFill="1" applyAlignment="1">
      <alignment wrapText="1"/>
    </xf>
    <xf numFmtId="0" fontId="61" fillId="0" borderId="0" xfId="109" applyAlignment="1">
      <alignment wrapText="1"/>
    </xf>
    <xf numFmtId="167" fontId="2" fillId="0" borderId="3" xfId="91" applyNumberFormat="1" applyFont="1" applyBorder="1" applyAlignment="1">
      <alignment vertical="center"/>
    </xf>
    <xf numFmtId="0" fontId="47" fillId="0" borderId="3" xfId="0" applyFont="1" applyFill="1" applyBorder="1" applyAlignment="1">
      <alignment wrapText="1"/>
    </xf>
    <xf numFmtId="167" fontId="2" fillId="0" borderId="0" xfId="91" applyNumberFormat="1" applyFont="1" applyBorder="1" applyAlignment="1">
      <alignment vertical="center"/>
    </xf>
    <xf numFmtId="0" fontId="47" fillId="0" borderId="0" xfId="0" applyFont="1" applyFill="1" applyBorder="1" applyAlignment="1">
      <alignment wrapText="1"/>
    </xf>
    <xf numFmtId="0" fontId="3" fillId="0" borderId="3" xfId="0" applyFont="1" applyBorder="1" applyAlignment="1">
      <alignment horizontal="center" vertical="center" wrapText="1"/>
    </xf>
    <xf numFmtId="0" fontId="2" fillId="0" borderId="0" xfId="0" applyNumberFormat="1" applyFont="1"/>
    <xf numFmtId="0" fontId="2" fillId="0" borderId="0" xfId="0" applyFont="1"/>
    <xf numFmtId="9" fontId="2" fillId="0" borderId="0" xfId="75" applyFont="1"/>
    <xf numFmtId="167" fontId="56" fillId="0" borderId="0" xfId="91" applyNumberFormat="1" applyFont="1"/>
    <xf numFmtId="0" fontId="0" fillId="0" borderId="0" xfId="0" applyProtection="1"/>
    <xf numFmtId="167" fontId="0" fillId="0" borderId="0" xfId="0" applyNumberFormat="1" applyProtection="1"/>
    <xf numFmtId="0" fontId="68" fillId="0" borderId="0" xfId="0" applyFont="1" applyProtection="1"/>
    <xf numFmtId="167" fontId="67" fillId="0" borderId="0" xfId="91" applyNumberFormat="1" applyFont="1" applyProtection="1"/>
    <xf numFmtId="3" fontId="2" fillId="0" borderId="3" xfId="0" applyNumberFormat="1" applyFont="1" applyFill="1" applyBorder="1" applyAlignment="1">
      <alignment horizontal="left" indent="1"/>
    </xf>
    <xf numFmtId="0" fontId="2" fillId="0" borderId="3" xfId="0" applyFont="1" applyFill="1" applyBorder="1" applyAlignment="1">
      <alignment horizontal="left" indent="1"/>
    </xf>
    <xf numFmtId="3" fontId="3" fillId="0" borderId="0" xfId="0" applyNumberFormat="1" applyFont="1" applyFill="1" applyBorder="1" applyAlignment="1">
      <alignment horizontal="left" indent="1"/>
    </xf>
    <xf numFmtId="3" fontId="2" fillId="0" borderId="0" xfId="0" applyNumberFormat="1" applyFont="1" applyFill="1" applyBorder="1" applyAlignment="1">
      <alignment horizontal="left" indent="1"/>
    </xf>
    <xf numFmtId="3" fontId="2" fillId="0" borderId="1" xfId="0" applyNumberFormat="1" applyFont="1" applyFill="1" applyBorder="1" applyAlignment="1">
      <alignment horizontal="left" indent="1"/>
    </xf>
    <xf numFmtId="0" fontId="2" fillId="0" borderId="1" xfId="0" applyFont="1" applyFill="1" applyBorder="1" applyAlignment="1">
      <alignment horizontal="left" indent="1"/>
    </xf>
    <xf numFmtId="3" fontId="3" fillId="0" borderId="1" xfId="0" applyNumberFormat="1" applyFont="1" applyFill="1" applyBorder="1" applyAlignment="1">
      <alignment horizontal="left" indent="1"/>
    </xf>
    <xf numFmtId="0" fontId="2" fillId="0" borderId="0" xfId="0" applyFont="1" applyFill="1" applyBorder="1" applyAlignment="1">
      <alignment horizontal="left" indent="1"/>
    </xf>
    <xf numFmtId="3" fontId="2" fillId="0" borderId="0" xfId="0" applyNumberFormat="1" applyFont="1" applyFill="1" applyAlignment="1">
      <alignment horizontal="left" indent="1"/>
    </xf>
    <xf numFmtId="0" fontId="2" fillId="0" borderId="0" xfId="0" applyFont="1" applyFill="1" applyAlignment="1">
      <alignment horizontal="left" indent="1"/>
    </xf>
    <xf numFmtId="3" fontId="3" fillId="0" borderId="1" xfId="0" applyNumberFormat="1" applyFont="1" applyFill="1" applyBorder="1"/>
    <xf numFmtId="3" fontId="3" fillId="0" borderId="2" xfId="0" applyNumberFormat="1" applyFont="1" applyFill="1" applyBorder="1" applyAlignment="1">
      <alignment horizontal="left" indent="1"/>
    </xf>
    <xf numFmtId="3" fontId="3" fillId="0" borderId="0" xfId="0" applyNumberFormat="1" applyFont="1" applyFill="1" applyBorder="1"/>
    <xf numFmtId="0" fontId="56" fillId="0" borderId="0" xfId="95" applyFont="1" applyFill="1" applyBorder="1"/>
    <xf numFmtId="0" fontId="69" fillId="0" borderId="0" xfId="0" applyFont="1" applyAlignment="1">
      <alignment horizontal="left" vertical="center"/>
    </xf>
    <xf numFmtId="0" fontId="61" fillId="40" borderId="16" xfId="0" applyFont="1" applyFill="1" applyBorder="1" applyAlignment="1">
      <alignment vertical="top"/>
    </xf>
    <xf numFmtId="0" fontId="70" fillId="40" borderId="16" xfId="0" applyFont="1" applyFill="1" applyBorder="1" applyAlignment="1">
      <alignment vertical="center" wrapText="1"/>
    </xf>
    <xf numFmtId="0" fontId="70" fillId="40" borderId="16" xfId="0" applyFont="1" applyFill="1" applyBorder="1" applyAlignment="1">
      <alignment vertical="center"/>
    </xf>
    <xf numFmtId="0" fontId="71" fillId="0" borderId="0" xfId="0" applyFont="1" applyAlignment="1">
      <alignment horizontal="right" vertical="center"/>
    </xf>
    <xf numFmtId="0" fontId="71" fillId="0" borderId="0" xfId="0" applyFont="1" applyAlignment="1">
      <alignment vertical="center" wrapText="1"/>
    </xf>
    <xf numFmtId="0" fontId="71" fillId="0" borderId="4" xfId="0" applyFont="1" applyBorder="1" applyAlignment="1">
      <alignment horizontal="right" vertical="center"/>
    </xf>
    <xf numFmtId="0" fontId="71" fillId="0" borderId="4" xfId="0" applyFont="1" applyBorder="1" applyAlignment="1">
      <alignment vertical="center" wrapText="1"/>
    </xf>
    <xf numFmtId="0" fontId="70" fillId="0" borderId="4" xfId="0" applyFont="1" applyBorder="1" applyAlignment="1">
      <alignment vertical="center"/>
    </xf>
    <xf numFmtId="0" fontId="70" fillId="0" borderId="4" xfId="0" applyFont="1" applyBorder="1" applyAlignment="1">
      <alignment vertical="center" wrapText="1"/>
    </xf>
    <xf numFmtId="0" fontId="61" fillId="0" borderId="4" xfId="0" applyFont="1" applyBorder="1" applyAlignment="1">
      <alignment wrapText="1"/>
    </xf>
    <xf numFmtId="0" fontId="70" fillId="0" borderId="0" xfId="0" applyFont="1" applyAlignment="1">
      <alignment vertical="center" wrapText="1"/>
    </xf>
    <xf numFmtId="0" fontId="72" fillId="0" borderId="0" xfId="0" applyFont="1" applyAlignment="1">
      <alignment vertical="center" wrapText="1"/>
    </xf>
    <xf numFmtId="0" fontId="61" fillId="0" borderId="4" xfId="0" applyFont="1" applyBorder="1"/>
    <xf numFmtId="0" fontId="72" fillId="0" borderId="4" xfId="0" applyFont="1" applyBorder="1" applyAlignment="1">
      <alignment vertical="center" wrapText="1"/>
    </xf>
    <xf numFmtId="0" fontId="71" fillId="0" borderId="4" xfId="0" applyFont="1" applyBorder="1" applyAlignment="1">
      <alignment vertical="center"/>
    </xf>
    <xf numFmtId="0" fontId="73" fillId="0" borderId="4" xfId="0" applyFont="1" applyBorder="1" applyAlignment="1">
      <alignment vertical="center" wrapText="1"/>
    </xf>
    <xf numFmtId="0" fontId="74" fillId="0" borderId="0" xfId="0" applyFont="1" applyAlignment="1">
      <alignment horizontal="left" vertical="center"/>
    </xf>
    <xf numFmtId="0" fontId="65" fillId="0" borderId="0" xfId="92" applyFont="1" applyFill="1"/>
    <xf numFmtId="0" fontId="57" fillId="0" borderId="0" xfId="95" applyFont="1" applyAlignment="1">
      <alignment horizontal="left" wrapText="1"/>
    </xf>
    <xf numFmtId="0" fontId="67" fillId="0" borderId="0" xfId="0" applyFont="1"/>
    <xf numFmtId="14" fontId="67" fillId="0" borderId="0" xfId="0" applyNumberFormat="1" applyFont="1" applyAlignment="1">
      <alignment horizontal="left"/>
    </xf>
    <xf numFmtId="0" fontId="57" fillId="0" borderId="0" xfId="95" applyFont="1" applyAlignment="1">
      <alignment horizontal="left"/>
    </xf>
    <xf numFmtId="0" fontId="3" fillId="0" borderId="0" xfId="0" applyFont="1" applyFill="1" applyBorder="1" applyAlignment="1">
      <alignment horizontal="left" wrapText="1"/>
    </xf>
    <xf numFmtId="0" fontId="3"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0" xfId="0" applyFont="1" applyFill="1" applyBorder="1" applyAlignment="1">
      <alignment horizontal="left" wrapText="1"/>
    </xf>
    <xf numFmtId="0" fontId="2" fillId="0" borderId="1" xfId="0" applyFont="1" applyFill="1" applyBorder="1" applyAlignment="1">
      <alignment horizontal="left" wrapText="1"/>
    </xf>
    <xf numFmtId="0" fontId="56" fillId="0" borderId="0" xfId="95" applyFont="1" applyAlignment="1">
      <alignment horizontal="left"/>
    </xf>
    <xf numFmtId="0" fontId="3" fillId="0" borderId="17"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4" xfId="0" applyFont="1" applyBorder="1" applyAlignment="1">
      <alignment horizontal="justify" vertical="center" wrapText="1"/>
    </xf>
    <xf numFmtId="0" fontId="2" fillId="40" borderId="4" xfId="0" applyFont="1" applyFill="1" applyBorder="1" applyAlignment="1">
      <alignment horizontal="justify" vertical="center" wrapText="1"/>
    </xf>
    <xf numFmtId="0" fontId="75" fillId="0" borderId="4" xfId="0" applyFont="1" applyBorder="1" applyAlignment="1">
      <alignment horizontal="justify" vertical="center" wrapText="1"/>
    </xf>
    <xf numFmtId="3" fontId="2" fillId="40" borderId="4" xfId="0" applyNumberFormat="1" applyFont="1" applyFill="1" applyBorder="1" applyAlignment="1">
      <alignment vertical="center" wrapText="1"/>
    </xf>
    <xf numFmtId="10" fontId="2" fillId="40" borderId="4" xfId="0" applyNumberFormat="1" applyFont="1" applyFill="1" applyBorder="1" applyAlignment="1">
      <alignment horizontal="justify" vertical="center" wrapText="1"/>
    </xf>
    <xf numFmtId="0" fontId="76" fillId="0" borderId="0" xfId="0" applyFont="1" applyAlignment="1">
      <alignment horizontal="right" vertical="center" wrapText="1"/>
    </xf>
    <xf numFmtId="0" fontId="75" fillId="0" borderId="16" xfId="0" applyFont="1" applyBorder="1" applyAlignment="1">
      <alignment horizontal="justify" vertical="center" wrapText="1"/>
    </xf>
    <xf numFmtId="0" fontId="77" fillId="0" borderId="4" xfId="0" applyFont="1" applyBorder="1" applyAlignment="1">
      <alignment vertical="center" wrapText="1"/>
    </xf>
    <xf numFmtId="0" fontId="2" fillId="0" borderId="0" xfId="0" applyFont="1" applyAlignment="1">
      <alignment horizontal="justify" vertical="center" wrapText="1"/>
    </xf>
    <xf numFmtId="0" fontId="3" fillId="0" borderId="4" xfId="0" applyFont="1" applyBorder="1" applyAlignment="1">
      <alignment horizontal="left" vertical="center"/>
    </xf>
    <xf numFmtId="0" fontId="46" fillId="0" borderId="4" xfId="0" applyFont="1" applyBorder="1" applyAlignment="1">
      <alignment vertical="center"/>
    </xf>
    <xf numFmtId="0" fontId="3" fillId="0" borderId="4" xfId="0" applyFont="1" applyBorder="1" applyAlignment="1">
      <alignment horizontal="right" vertical="center"/>
    </xf>
    <xf numFmtId="0" fontId="46" fillId="0" borderId="4" xfId="0" applyFont="1" applyBorder="1" applyAlignment="1">
      <alignment horizontal="right" vertical="center" wrapText="1"/>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right" vertical="center" wrapText="1"/>
    </xf>
    <xf numFmtId="0" fontId="76" fillId="0" borderId="0" xfId="0" applyFont="1" applyAlignment="1">
      <alignment horizontal="right" vertical="center"/>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0" xfId="0" applyFont="1" applyAlignment="1">
      <alignment vertical="center" wrapText="1"/>
    </xf>
    <xf numFmtId="0" fontId="75" fillId="0" borderId="23" xfId="0" applyFont="1" applyBorder="1" applyAlignment="1">
      <alignment vertical="center" wrapText="1"/>
    </xf>
    <xf numFmtId="0" fontId="78" fillId="41" borderId="22" xfId="0" applyFont="1" applyFill="1" applyBorder="1" applyAlignment="1">
      <alignment horizontal="left" vertical="center" wrapText="1"/>
    </xf>
    <xf numFmtId="0" fontId="78" fillId="0" borderId="23" xfId="0" applyFont="1" applyBorder="1" applyAlignment="1">
      <alignment horizontal="left" vertical="center" wrapText="1"/>
    </xf>
    <xf numFmtId="0" fontId="0" fillId="41" borderId="20" xfId="0" applyFill="1" applyBorder="1" applyAlignment="1">
      <alignment vertical="top" wrapText="1"/>
    </xf>
    <xf numFmtId="0" fontId="75" fillId="0" borderId="22" xfId="0" applyFont="1" applyBorder="1" applyAlignment="1">
      <alignment vertical="center" wrapText="1"/>
    </xf>
    <xf numFmtId="0" fontId="78" fillId="0" borderId="22" xfId="0" applyFont="1" applyBorder="1" applyAlignment="1">
      <alignment horizontal="left" vertical="center" wrapText="1"/>
    </xf>
    <xf numFmtId="0" fontId="80" fillId="0" borderId="20" xfId="0" applyFont="1" applyBorder="1" applyAlignment="1">
      <alignment horizontal="left" vertical="center" wrapText="1"/>
    </xf>
    <xf numFmtId="0" fontId="78" fillId="0" borderId="21" xfId="0" applyFont="1" applyBorder="1" applyAlignment="1">
      <alignment horizontal="left" vertical="center" wrapText="1"/>
    </xf>
    <xf numFmtId="0" fontId="75" fillId="0" borderId="0" xfId="0" applyFont="1" applyAlignment="1">
      <alignment horizontal="right" vertical="center"/>
    </xf>
    <xf numFmtId="0" fontId="81" fillId="0" borderId="0" xfId="0" applyFont="1" applyAlignment="1">
      <alignment horizontal="justify" vertical="center"/>
    </xf>
    <xf numFmtId="0" fontId="3" fillId="0" borderId="16" xfId="0" applyFont="1" applyBorder="1" applyAlignment="1">
      <alignment vertical="center" wrapText="1"/>
    </xf>
    <xf numFmtId="0" fontId="75" fillId="0" borderId="0" xfId="0" applyFont="1" applyAlignment="1">
      <alignment horizontal="right" vertical="center" wrapText="1"/>
    </xf>
    <xf numFmtId="0" fontId="56" fillId="0" borderId="0" xfId="0" applyFont="1" applyFill="1"/>
    <xf numFmtId="0" fontId="82" fillId="0" borderId="0" xfId="0" applyFont="1" applyFill="1" applyBorder="1"/>
    <xf numFmtId="0" fontId="56" fillId="0" borderId="0" xfId="0" applyFont="1" applyFill="1" applyBorder="1"/>
    <xf numFmtId="167" fontId="0" fillId="0" borderId="2" xfId="111" applyNumberFormat="1" applyFont="1" applyBorder="1"/>
    <xf numFmtId="0" fontId="61" fillId="0" borderId="1" xfId="109" applyBorder="1"/>
    <xf numFmtId="0" fontId="61" fillId="0" borderId="2" xfId="109" applyBorder="1"/>
    <xf numFmtId="167" fontId="61" fillId="0" borderId="2" xfId="109" applyNumberFormat="1" applyBorder="1"/>
    <xf numFmtId="0" fontId="51" fillId="0" borderId="0" xfId="92" applyFont="1" applyFill="1" applyAlignment="1">
      <alignment wrapText="1"/>
    </xf>
    <xf numFmtId="0" fontId="51" fillId="0" borderId="5" xfId="92" applyFont="1" applyFill="1" applyBorder="1" applyAlignment="1">
      <alignment wrapText="1"/>
    </xf>
    <xf numFmtId="167" fontId="0" fillId="0" borderId="0" xfId="111" applyNumberFormat="1" applyFont="1" applyFill="1"/>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Alignment="1">
      <alignment horizontal="left" vertical="center" wrapText="1"/>
    </xf>
    <xf numFmtId="0" fontId="2" fillId="0" borderId="0" xfId="0" applyFont="1" applyBorder="1" applyAlignment="1">
      <alignment horizontal="center" wrapText="1"/>
    </xf>
    <xf numFmtId="0" fontId="2" fillId="0" borderId="0" xfId="0" applyFont="1" applyAlignment="1">
      <alignment horizontal="center" wrapText="1"/>
    </xf>
    <xf numFmtId="0" fontId="3" fillId="0" borderId="3" xfId="0" applyFont="1" applyFill="1" applyBorder="1" applyAlignment="1">
      <alignment horizontal="left" vertical="center"/>
    </xf>
    <xf numFmtId="0" fontId="3" fillId="0" borderId="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48"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7" fillId="0" borderId="0" xfId="95" applyFont="1" applyAlignment="1">
      <alignment horizontal="left" wrapText="1"/>
    </xf>
    <xf numFmtId="0" fontId="76" fillId="0" borderId="17" xfId="0" applyFont="1" applyBorder="1" applyAlignment="1">
      <alignment horizontal="right" vertical="center" wrapText="1"/>
    </xf>
    <xf numFmtId="0" fontId="3" fillId="0" borderId="17"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7" xfId="0" applyFont="1" applyBorder="1" applyAlignment="1">
      <alignment vertical="center" wrapText="1"/>
    </xf>
    <xf numFmtId="0" fontId="3" fillId="0" borderId="4" xfId="0" applyFont="1" applyBorder="1" applyAlignment="1">
      <alignment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4" xfId="0" applyFont="1" applyBorder="1" applyAlignment="1">
      <alignment horizontal="justify"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76" fillId="0" borderId="0" xfId="0" applyFont="1" applyAlignment="1">
      <alignment horizontal="right" wrapText="1"/>
    </xf>
    <xf numFmtId="0" fontId="2" fillId="0" borderId="17" xfId="0" applyFont="1" applyBorder="1" applyAlignment="1">
      <alignment horizontal="left" vertical="center" wrapText="1" indent="2"/>
    </xf>
    <xf numFmtId="0" fontId="2" fillId="0" borderId="0" xfId="0" applyFont="1" applyAlignment="1">
      <alignment horizontal="left" vertical="center" wrapText="1" indent="2"/>
    </xf>
    <xf numFmtId="0" fontId="2" fillId="0" borderId="4" xfId="0" applyFont="1" applyBorder="1" applyAlignment="1">
      <alignment horizontal="left" vertical="center" wrapText="1" indent="2"/>
    </xf>
    <xf numFmtId="0" fontId="3" fillId="0" borderId="16" xfId="0" applyFont="1" applyBorder="1" applyAlignment="1">
      <alignment horizontal="left" vertical="center" wrapText="1"/>
    </xf>
    <xf numFmtId="0" fontId="70" fillId="0" borderId="17" xfId="0" applyFont="1" applyBorder="1" applyAlignment="1">
      <alignment vertical="center"/>
    </xf>
    <xf numFmtId="0" fontId="70" fillId="0" borderId="4" xfId="0" applyFont="1" applyBorder="1" applyAlignment="1">
      <alignment vertical="center"/>
    </xf>
    <xf numFmtId="0" fontId="70" fillId="0" borderId="17" xfId="0" applyFont="1" applyBorder="1" applyAlignment="1">
      <alignment vertical="center" wrapText="1"/>
    </xf>
    <xf numFmtId="0" fontId="70" fillId="0" borderId="4" xfId="0" applyFont="1" applyBorder="1" applyAlignment="1">
      <alignment vertical="center" wrapText="1"/>
    </xf>
    <xf numFmtId="0" fontId="70" fillId="0" borderId="0" xfId="0" applyFont="1" applyAlignment="1">
      <alignment vertical="center"/>
    </xf>
    <xf numFmtId="0" fontId="70" fillId="0" borderId="0" xfId="0" applyFont="1" applyAlignment="1">
      <alignment vertical="center" wrapText="1"/>
    </xf>
    <xf numFmtId="0" fontId="71" fillId="0" borderId="17" xfId="0" applyFont="1" applyBorder="1" applyAlignment="1">
      <alignment horizontal="center" vertical="center" wrapText="1"/>
    </xf>
    <xf numFmtId="0" fontId="71" fillId="0" borderId="0" xfId="0" applyFont="1" applyAlignment="1">
      <alignment horizontal="center" vertical="center" wrapText="1"/>
    </xf>
    <xf numFmtId="0" fontId="71" fillId="0" borderId="4" xfId="0" applyFont="1" applyBorder="1" applyAlignment="1">
      <alignment horizontal="center" vertical="center" wrapText="1"/>
    </xf>
    <xf numFmtId="0" fontId="67" fillId="0" borderId="17" xfId="0" applyFont="1" applyBorder="1" applyAlignment="1">
      <alignment horizontal="center" vertical="center" wrapText="1"/>
    </xf>
    <xf numFmtId="0" fontId="67" fillId="0" borderId="0" xfId="0" applyFont="1" applyAlignment="1">
      <alignment horizontal="center" vertical="center" wrapText="1"/>
    </xf>
    <xf numFmtId="0" fontId="67" fillId="0" borderId="4" xfId="0" applyFont="1" applyBorder="1" applyAlignment="1">
      <alignment horizontal="center" vertical="center" wrapText="1"/>
    </xf>
    <xf numFmtId="0" fontId="71" fillId="0" borderId="0" xfId="0" applyFont="1" applyAlignment="1">
      <alignment horizontal="right" vertical="center"/>
    </xf>
    <xf numFmtId="0" fontId="72" fillId="0" borderId="0" xfId="0" applyFont="1" applyAlignment="1">
      <alignment vertical="center" wrapText="1"/>
    </xf>
    <xf numFmtId="0" fontId="72" fillId="0" borderId="4" xfId="0" applyFont="1" applyBorder="1" applyAlignment="1">
      <alignment vertical="center" wrapText="1"/>
    </xf>
    <xf numFmtId="0" fontId="71" fillId="0" borderId="4" xfId="0" applyFont="1" applyBorder="1" applyAlignment="1">
      <alignment horizontal="right" vertical="center"/>
    </xf>
    <xf numFmtId="0" fontId="71" fillId="0" borderId="17" xfId="0" applyFont="1" applyBorder="1" applyAlignment="1">
      <alignment vertical="center" wrapText="1"/>
    </xf>
    <xf numFmtId="0" fontId="71" fillId="0" borderId="0" xfId="0" applyFont="1" applyAlignment="1">
      <alignment vertical="center" wrapText="1"/>
    </xf>
    <xf numFmtId="0" fontId="71" fillId="0" borderId="4" xfId="0" applyFont="1" applyBorder="1" applyAlignment="1">
      <alignment vertical="center" wrapText="1"/>
    </xf>
    <xf numFmtId="0" fontId="71" fillId="0" borderId="17" xfId="0" applyFont="1" applyBorder="1" applyAlignment="1">
      <alignment horizontal="right" vertical="center"/>
    </xf>
    <xf numFmtId="0" fontId="61" fillId="0" borderId="2" xfId="109" applyBorder="1" applyAlignment="1">
      <alignment horizontal="center"/>
    </xf>
    <xf numFmtId="0" fontId="61" fillId="0" borderId="1" xfId="109" applyBorder="1" applyAlignment="1">
      <alignment horizontal="center"/>
    </xf>
  </cellXfs>
  <cellStyles count="146">
    <cellStyle name="20 % - zvýraznenie1" xfId="18" builtinId="30" customBuiltin="1"/>
    <cellStyle name="20 % - zvýraznenie2" xfId="22" builtinId="34" customBuiltin="1"/>
    <cellStyle name="20 % - zvýraznenie3" xfId="26" builtinId="38" customBuiltin="1"/>
    <cellStyle name="20 % - zvýraznenie4" xfId="30" builtinId="42" customBuiltin="1"/>
    <cellStyle name="20 % - zvýraznenie5" xfId="34" builtinId="46" customBuiltin="1"/>
    <cellStyle name="20 % - zvýraznenie6" xfId="38" builtinId="50" customBuiltin="1"/>
    <cellStyle name="40 % - zvýraznenie1" xfId="19" builtinId="31" customBuiltin="1"/>
    <cellStyle name="40 % - zvýraznenie2" xfId="23" builtinId="35" customBuiltin="1"/>
    <cellStyle name="40 % - zvýraznenie3" xfId="27" builtinId="39" customBuiltin="1"/>
    <cellStyle name="40 % - zvýraznenie4" xfId="31" builtinId="43" customBuiltin="1"/>
    <cellStyle name="40 % - zvýraznenie5" xfId="35" builtinId="47" customBuiltin="1"/>
    <cellStyle name="40 % - zvýraznenie6" xfId="39" builtinId="51" customBuiltin="1"/>
    <cellStyle name="60 % - zvýraznenie1" xfId="20" builtinId="32" customBuiltin="1"/>
    <cellStyle name="60 % - zvýraznenie2" xfId="24" builtinId="36" customBuiltin="1"/>
    <cellStyle name="60 % - zvýraznenie3" xfId="28" builtinId="40" customBuiltin="1"/>
    <cellStyle name="60 % - zvýraznenie4" xfId="32" builtinId="44" customBuiltin="1"/>
    <cellStyle name="60 % - zvýraznenie5" xfId="36" builtinId="48" customBuiltin="1"/>
    <cellStyle name="60 % - zvýraznenie6" xfId="40" builtinId="52" customBuiltin="1"/>
    <cellStyle name="Accent" xfId="58" xr:uid="{00000000-0005-0000-0000-000012000000}"/>
    <cellStyle name="Accent 1" xfId="59" xr:uid="{00000000-0005-0000-0000-000013000000}"/>
    <cellStyle name="Accent 1 2" xfId="45" xr:uid="{00000000-0005-0000-0000-000014000000}"/>
    <cellStyle name="Accent 1 2 2" xfId="76" xr:uid="{00000000-0005-0000-0000-000015000000}"/>
    <cellStyle name="Accent 2" xfId="60" xr:uid="{00000000-0005-0000-0000-000016000000}"/>
    <cellStyle name="Accent 2 2" xfId="72" xr:uid="{00000000-0005-0000-0000-000017000000}"/>
    <cellStyle name="Accent 2 2 2" xfId="88" xr:uid="{00000000-0005-0000-0000-000018000000}"/>
    <cellStyle name="Accent 3" xfId="61" xr:uid="{00000000-0005-0000-0000-000019000000}"/>
    <cellStyle name="Accent 3 2" xfId="47" xr:uid="{00000000-0005-0000-0000-00001A000000}"/>
    <cellStyle name="Accent 3 2 2" xfId="78" xr:uid="{00000000-0005-0000-0000-00001B000000}"/>
    <cellStyle name="Accent 4" xfId="65" xr:uid="{00000000-0005-0000-0000-00001C000000}"/>
    <cellStyle name="Accent 4 2" xfId="83" xr:uid="{00000000-0005-0000-0000-00001D000000}"/>
    <cellStyle name="Bad" xfId="6" xr:uid="{00000000-0005-0000-0000-00001E000000}"/>
    <cellStyle name="Bad 2" xfId="48" xr:uid="{00000000-0005-0000-0000-00001F000000}"/>
    <cellStyle name="Bad 2 2" xfId="79" xr:uid="{00000000-0005-0000-0000-000020000000}"/>
    <cellStyle name="Čiarka" xfId="91" builtinId="3"/>
    <cellStyle name="Čiarka 2" xfId="94" xr:uid="{00000000-0005-0000-0000-000022000000}"/>
    <cellStyle name="Čiarka 2 2" xfId="145" xr:uid="{00000000-0005-0000-0000-000023000000}"/>
    <cellStyle name="Čiarka 2 3" xfId="107" xr:uid="{00000000-0005-0000-0000-000024000000}"/>
    <cellStyle name="Čiarka 3" xfId="111" xr:uid="{00000000-0005-0000-0000-000025000000}"/>
    <cellStyle name="Čiarka 4" xfId="143" xr:uid="{00000000-0005-0000-0000-000026000000}"/>
    <cellStyle name="Čiarka 5" xfId="142" xr:uid="{00000000-0005-0000-0000-000027000000}"/>
    <cellStyle name="Default" xfId="43" xr:uid="{00000000-0005-0000-0000-000028000000}"/>
    <cellStyle name="Default 2" xfId="46" xr:uid="{00000000-0005-0000-0000-000029000000}"/>
    <cellStyle name="Default 2 2" xfId="77" xr:uid="{00000000-0005-0000-0000-00002A000000}"/>
    <cellStyle name="Dobrá" xfId="55" builtinId="26" customBuiltin="1"/>
    <cellStyle name="Error" xfId="57" xr:uid="{00000000-0005-0000-0000-00002C000000}"/>
    <cellStyle name="Error 2" xfId="68" xr:uid="{00000000-0005-0000-0000-00002D000000}"/>
    <cellStyle name="Error 2 2" xfId="86" xr:uid="{00000000-0005-0000-0000-00002E000000}"/>
    <cellStyle name="Footnote" xfId="53" xr:uid="{00000000-0005-0000-0000-00002F000000}"/>
    <cellStyle name="Footnote 2" xfId="73" xr:uid="{00000000-0005-0000-0000-000030000000}"/>
    <cellStyle name="Footnote 2 2" xfId="89" xr:uid="{00000000-0005-0000-0000-000031000000}"/>
    <cellStyle name="Good 2" xfId="50" xr:uid="{00000000-0005-0000-0000-000032000000}"/>
    <cellStyle name="Good 2 2" xfId="81" xr:uid="{00000000-0005-0000-0000-000033000000}"/>
    <cellStyle name="Heading" xfId="51" xr:uid="{00000000-0005-0000-0000-000034000000}"/>
    <cellStyle name="Heading 1" xfId="2" xr:uid="{00000000-0005-0000-0000-000035000000}"/>
    <cellStyle name="Heading 1 2" xfId="69" xr:uid="{00000000-0005-0000-0000-000036000000}"/>
    <cellStyle name="Heading 2" xfId="3" xr:uid="{00000000-0005-0000-0000-000037000000}"/>
    <cellStyle name="Heading 2 2" xfId="64" xr:uid="{00000000-0005-0000-0000-000038000000}"/>
    <cellStyle name="Heading 3" xfId="4" xr:uid="{00000000-0005-0000-0000-000039000000}"/>
    <cellStyle name="Hyperlink" xfId="90" xr:uid="{00000000-0005-0000-0000-00003A000000}"/>
    <cellStyle name="Hyperlink 2" xfId="71" xr:uid="{00000000-0005-0000-0000-00003B000000}"/>
    <cellStyle name="Hypertextové prepojenie" xfId="92" builtinId="8"/>
    <cellStyle name="Hypertextové prepojenie 2" xfId="135" xr:uid="{00000000-0005-0000-0000-00003D000000}"/>
    <cellStyle name="Kontrolná bunka" xfId="12" builtinId="23" customBuiltin="1"/>
    <cellStyle name="Mena 2" xfId="144" xr:uid="{00000000-0005-0000-0000-00003F000000}"/>
    <cellStyle name="Nadpis 4" xfId="5" builtinId="19" customBuiltin="1"/>
    <cellStyle name="Názov" xfId="1" builtinId="15" customBuiltin="1"/>
    <cellStyle name="Neutral" xfId="7" xr:uid="{00000000-0005-0000-0000-000041000000}"/>
    <cellStyle name="Neutral 2" xfId="74" xr:uid="{00000000-0005-0000-0000-000042000000}"/>
    <cellStyle name="Normal 2 2 12" xfId="137" xr:uid="{00000000-0005-0000-0000-000043000000}"/>
    <cellStyle name="Normal_dg190520" xfId="97" xr:uid="{00000000-0005-0000-0000-000044000000}"/>
    <cellStyle name="Normale 2" xfId="136" xr:uid="{00000000-0005-0000-0000-000045000000}"/>
    <cellStyle name="Normálna" xfId="0" builtinId="0"/>
    <cellStyle name="Normálna 10" xfId="122" xr:uid="{00000000-0005-0000-0000-000047000000}"/>
    <cellStyle name="Normálna 10 2" xfId="124" xr:uid="{00000000-0005-0000-0000-000048000000}"/>
    <cellStyle name="Normálna 10 3" xfId="128" xr:uid="{00000000-0005-0000-0000-000049000000}"/>
    <cellStyle name="Normálna 10 3 2" xfId="139" xr:uid="{00000000-0005-0000-0000-00004A000000}"/>
    <cellStyle name="Normálna 11" xfId="95" xr:uid="{00000000-0005-0000-0000-00004B000000}"/>
    <cellStyle name="Normálna 2" xfId="41" xr:uid="{00000000-0005-0000-0000-00004C000000}"/>
    <cellStyle name="Normálna 2 2" xfId="103" xr:uid="{00000000-0005-0000-0000-00004D000000}"/>
    <cellStyle name="Normálna 2 2 2" xfId="129" xr:uid="{00000000-0005-0000-0000-00004E000000}"/>
    <cellStyle name="Normálna 2 3" xfId="98" xr:uid="{00000000-0005-0000-0000-00004F000000}"/>
    <cellStyle name="Normálna 2 4" xfId="105" xr:uid="{00000000-0005-0000-0000-000050000000}"/>
    <cellStyle name="Normálna 2 5" xfId="117" xr:uid="{00000000-0005-0000-0000-000051000000}"/>
    <cellStyle name="Normálna 2 6" xfId="132" xr:uid="{00000000-0005-0000-0000-000052000000}"/>
    <cellStyle name="Normálna 2 7" xfId="96" xr:uid="{00000000-0005-0000-0000-000053000000}"/>
    <cellStyle name="Normálna 3" xfId="42" xr:uid="{00000000-0005-0000-0000-000054000000}"/>
    <cellStyle name="Normálna 3 2" xfId="101" xr:uid="{00000000-0005-0000-0000-000055000000}"/>
    <cellStyle name="Normálna 4" xfId="63" xr:uid="{00000000-0005-0000-0000-000056000000}"/>
    <cellStyle name="Normálna 4 2" xfId="82" xr:uid="{00000000-0005-0000-0000-000057000000}"/>
    <cellStyle name="Normálna 4 2 2" xfId="118" xr:uid="{00000000-0005-0000-0000-000058000000}"/>
    <cellStyle name="Normálna 4 3" xfId="106" xr:uid="{00000000-0005-0000-0000-000059000000}"/>
    <cellStyle name="Normálna 5" xfId="93" xr:uid="{00000000-0005-0000-0000-00005A000000}"/>
    <cellStyle name="Normálna 5 2" xfId="109" xr:uid="{00000000-0005-0000-0000-00005B000000}"/>
    <cellStyle name="Normálna 6" xfId="112" xr:uid="{00000000-0005-0000-0000-00005C000000}"/>
    <cellStyle name="Normálna 6 2" xfId="134" xr:uid="{00000000-0005-0000-0000-00005D000000}"/>
    <cellStyle name="Normálna 7" xfId="113" xr:uid="{00000000-0005-0000-0000-00005E000000}"/>
    <cellStyle name="Normálna 8" xfId="115" xr:uid="{00000000-0005-0000-0000-00005F000000}"/>
    <cellStyle name="Normálna 8 2" xfId="130" xr:uid="{00000000-0005-0000-0000-000060000000}"/>
    <cellStyle name="Normálna 9" xfId="121" xr:uid="{00000000-0005-0000-0000-000061000000}"/>
    <cellStyle name="Normálne 2" xfId="119" xr:uid="{00000000-0005-0000-0000-000062000000}"/>
    <cellStyle name="Normálne 2 2" xfId="126" xr:uid="{00000000-0005-0000-0000-000063000000}"/>
    <cellStyle name="Normálne 2 2 2" xfId="127" xr:uid="{00000000-0005-0000-0000-000064000000}"/>
    <cellStyle name="Normálne 3" xfId="138" xr:uid="{00000000-0005-0000-0000-000065000000}"/>
    <cellStyle name="Note" xfId="14" xr:uid="{00000000-0005-0000-0000-000066000000}"/>
    <cellStyle name="Note 2" xfId="44" xr:uid="{00000000-0005-0000-0000-000067000000}"/>
    <cellStyle name="Percentá" xfId="75" builtinId="5"/>
    <cellStyle name="Percentá 10" xfId="123" xr:uid="{00000000-0005-0000-0000-000069000000}"/>
    <cellStyle name="Percentá 10 2" xfId="125" xr:uid="{00000000-0005-0000-0000-00006A000000}"/>
    <cellStyle name="Percentá 10 3" xfId="133" xr:uid="{00000000-0005-0000-0000-00006B000000}"/>
    <cellStyle name="Percentá 10 3 2" xfId="140" xr:uid="{00000000-0005-0000-0000-00006C000000}"/>
    <cellStyle name="Percentá 11" xfId="141" xr:uid="{00000000-0005-0000-0000-00006D000000}"/>
    <cellStyle name="Percentá 2" xfId="100" xr:uid="{00000000-0005-0000-0000-00006E000000}"/>
    <cellStyle name="Percentá 2 2" xfId="104" xr:uid="{00000000-0005-0000-0000-00006F000000}"/>
    <cellStyle name="Percentá 3" xfId="99" xr:uid="{00000000-0005-0000-0000-000070000000}"/>
    <cellStyle name="Percentá 4" xfId="102" xr:uid="{00000000-0005-0000-0000-000071000000}"/>
    <cellStyle name="Percentá 5" xfId="108" xr:uid="{00000000-0005-0000-0000-000072000000}"/>
    <cellStyle name="Percentá 6" xfId="110" xr:uid="{00000000-0005-0000-0000-000073000000}"/>
    <cellStyle name="Percentá 7" xfId="114" xr:uid="{00000000-0005-0000-0000-000074000000}"/>
    <cellStyle name="Percentá 8" xfId="116" xr:uid="{00000000-0005-0000-0000-000075000000}"/>
    <cellStyle name="Percentá 8 2" xfId="131" xr:uid="{00000000-0005-0000-0000-000076000000}"/>
    <cellStyle name="Percentá 9" xfId="120" xr:uid="{00000000-0005-0000-0000-000077000000}"/>
    <cellStyle name="Prepojená bunka" xfId="11" builtinId="24" customBuiltin="1"/>
    <cellStyle name="Result" xfId="62" xr:uid="{00000000-0005-0000-0000-000079000000}"/>
    <cellStyle name="Result 2" xfId="67" xr:uid="{00000000-0005-0000-0000-00007A000000}"/>
    <cellStyle name="Result 2 2" xfId="85" xr:uid="{00000000-0005-0000-0000-00007B000000}"/>
    <cellStyle name="Spolu" xfId="16" builtinId="25" customBuiltin="1"/>
    <cellStyle name="Status" xfId="54" xr:uid="{00000000-0005-0000-0000-00007D000000}"/>
    <cellStyle name="Status 2" xfId="66" xr:uid="{00000000-0005-0000-0000-00007E000000}"/>
    <cellStyle name="Status 2 2" xfId="84" xr:uid="{00000000-0005-0000-0000-00007F000000}"/>
    <cellStyle name="Text" xfId="52" xr:uid="{00000000-0005-0000-0000-000080000000}"/>
    <cellStyle name="Text 2" xfId="70" xr:uid="{00000000-0005-0000-0000-000081000000}"/>
    <cellStyle name="Text 2 2" xfId="87" xr:uid="{00000000-0005-0000-0000-000082000000}"/>
    <cellStyle name="Text upozornenia" xfId="13" builtinId="11" customBuiltin="1"/>
    <cellStyle name="Vstup" xfId="8" builtinId="20" customBuiltin="1"/>
    <cellStyle name="Výpočet" xfId="10" builtinId="22" customBuiltin="1"/>
    <cellStyle name="Výstup" xfId="9" builtinId="21" customBuiltin="1"/>
    <cellStyle name="Vysvetľujúci text" xfId="15" builtinId="53" customBuiltin="1"/>
    <cellStyle name="Warning" xfId="56" xr:uid="{00000000-0005-0000-0000-000089000000}"/>
    <cellStyle name="Warning 2" xfId="49" xr:uid="{00000000-0005-0000-0000-00008A000000}"/>
    <cellStyle name="Warning 2 2" xfId="80" xr:uid="{00000000-0005-0000-0000-00008B000000}"/>
    <cellStyle name="Zvýraznenie1" xfId="17" builtinId="29" customBuiltin="1"/>
    <cellStyle name="Zvýraznenie2" xfId="21" builtinId="33" customBuiltin="1"/>
    <cellStyle name="Zvýraznenie3" xfId="25" builtinId="37" customBuiltin="1"/>
    <cellStyle name="Zvýraznenie4" xfId="29" builtinId="41" customBuiltin="1"/>
    <cellStyle name="Zvýraznenie5" xfId="33" builtinId="45" customBuiltin="1"/>
    <cellStyle name="Zvýraznenie6" xfId="37" builtinId="49" customBuiltin="1"/>
  </cellStyles>
  <dxfs count="0"/>
  <tableStyles count="0" defaultTableStyle="TableStyleMedium2" defaultPivotStyle="PivotStyleLight16"/>
  <colors>
    <mruColors>
      <color rgb="FF1E4E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163612996651281"/>
          <c:y val="8.614780854959958E-2"/>
          <c:w val="0.625107803130448"/>
          <c:h val="0.83916444642324717"/>
        </c:manualLayout>
      </c:layout>
      <c:barChart>
        <c:barDir val="bar"/>
        <c:grouping val="percentStacked"/>
        <c:varyColors val="0"/>
        <c:ser>
          <c:idx val="0"/>
          <c:order val="0"/>
          <c:tx>
            <c:strRef>
              <c:f>Graf_1!$B$6</c:f>
              <c:strCache>
                <c:ptCount val="1"/>
                <c:pt idx="0">
                  <c:v>zdroj financií/                                kultúrne politiky</c:v>
                </c:pt>
              </c:strCache>
            </c:strRef>
          </c:tx>
          <c:spPr>
            <a:solidFill>
              <a:srgbClr val="1E4E9D"/>
            </a:solidFill>
            <a:ln>
              <a:noFill/>
            </a:ln>
            <a:effectLst/>
          </c:spPr>
          <c:invertIfNegative val="0"/>
          <c:cat>
            <c:strRef>
              <c:f>Graf_1!$B$7:$B$23</c:f>
              <c:strCache>
                <c:ptCount val="17"/>
                <c:pt idx="0">
                  <c:v>17 Kultúra znevýhodnených skupín</c:v>
                </c:pt>
                <c:pt idx="1">
                  <c:v>16 Kultúra národnostných menšín</c:v>
                </c:pt>
                <c:pt idx="2">
                  <c:v>15 Vzdelávanie profesionálov v kultúre </c:v>
                </c:pt>
                <c:pt idx="3">
                  <c:v>14 Záujmová umelecká činnosť</c:v>
                </c:pt>
                <c:pt idx="4">
                  <c:v>13 Dizajn</c:v>
                </c:pt>
                <c:pt idx="5">
                  <c:v>12 Architektúra</c:v>
                </c:pt>
                <c:pt idx="6">
                  <c:v>11 Herný priemysel</c:v>
                </c:pt>
                <c:pt idx="7">
                  <c:v>10 Audiovízia</c:v>
                </c:pt>
                <c:pt idx="8">
                  <c:v>09 Médiá</c:v>
                </c:pt>
                <c:pt idx="9">
                  <c:v>08 Literatúra</c:v>
                </c:pt>
                <c:pt idx="10">
                  <c:v>07 Vizuálne </c:v>
                </c:pt>
                <c:pt idx="11">
                  <c:v>06 Hudba</c:v>
                </c:pt>
                <c:pt idx="12">
                  <c:v>05 Divadlo, tanec</c:v>
                </c:pt>
                <c:pt idx="13">
                  <c:v>04 Tradičná kultúra</c:v>
                </c:pt>
                <c:pt idx="14">
                  <c:v>03 Pamiatky</c:v>
                </c:pt>
                <c:pt idx="15">
                  <c:v>02 Knižnice</c:v>
                </c:pt>
                <c:pt idx="16">
                  <c:v>01 Múzeá</c:v>
                </c:pt>
              </c:strCache>
            </c:strRef>
          </c:cat>
          <c:val>
            <c:numRef>
              <c:f>Graf_1!$B$7:$B$23</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7CB6-43E1-A19A-970F28E959A2}"/>
            </c:ext>
          </c:extLst>
        </c:ser>
        <c:ser>
          <c:idx val="1"/>
          <c:order val="1"/>
          <c:tx>
            <c:strRef>
              <c:f>Graf_1!$C$6</c:f>
              <c:strCache>
                <c:ptCount val="1"/>
                <c:pt idx="0">
                  <c:v>štátny rozpočet</c:v>
                </c:pt>
              </c:strCache>
            </c:strRef>
          </c:tx>
          <c:spPr>
            <a:solidFill>
              <a:srgbClr val="1E4E9E"/>
            </a:solidFill>
            <a:ln>
              <a:noFill/>
            </a:ln>
            <a:effectLst/>
          </c:spPr>
          <c:invertIfNegative val="0"/>
          <c:cat>
            <c:strRef>
              <c:f>Graf_1!$B$7:$B$23</c:f>
              <c:strCache>
                <c:ptCount val="17"/>
                <c:pt idx="0">
                  <c:v>17 Kultúra znevýhodnených skupín</c:v>
                </c:pt>
                <c:pt idx="1">
                  <c:v>16 Kultúra národnostných menšín</c:v>
                </c:pt>
                <c:pt idx="2">
                  <c:v>15 Vzdelávanie profesionálov v kultúre </c:v>
                </c:pt>
                <c:pt idx="3">
                  <c:v>14 Záujmová umelecká činnosť</c:v>
                </c:pt>
                <c:pt idx="4">
                  <c:v>13 Dizajn</c:v>
                </c:pt>
                <c:pt idx="5">
                  <c:v>12 Architektúra</c:v>
                </c:pt>
                <c:pt idx="6">
                  <c:v>11 Herný priemysel</c:v>
                </c:pt>
                <c:pt idx="7">
                  <c:v>10 Audiovízia</c:v>
                </c:pt>
                <c:pt idx="8">
                  <c:v>09 Médiá</c:v>
                </c:pt>
                <c:pt idx="9">
                  <c:v>08 Literatúra</c:v>
                </c:pt>
                <c:pt idx="10">
                  <c:v>07 Vizuálne </c:v>
                </c:pt>
                <c:pt idx="11">
                  <c:v>06 Hudba</c:v>
                </c:pt>
                <c:pt idx="12">
                  <c:v>05 Divadlo, tanec</c:v>
                </c:pt>
                <c:pt idx="13">
                  <c:v>04 Tradičná kultúra</c:v>
                </c:pt>
                <c:pt idx="14">
                  <c:v>03 Pamiatky</c:v>
                </c:pt>
                <c:pt idx="15">
                  <c:v>02 Knižnice</c:v>
                </c:pt>
                <c:pt idx="16">
                  <c:v>01 Múzeá</c:v>
                </c:pt>
              </c:strCache>
            </c:strRef>
          </c:cat>
          <c:val>
            <c:numRef>
              <c:f>Graf_1!$C$7:$C$23</c:f>
              <c:numCache>
                <c:formatCode>#,##0</c:formatCode>
                <c:ptCount val="17"/>
                <c:pt idx="0">
                  <c:v>1146542.5900000001</c:v>
                </c:pt>
                <c:pt idx="1">
                  <c:v>0</c:v>
                </c:pt>
                <c:pt idx="2">
                  <c:v>0</c:v>
                </c:pt>
                <c:pt idx="3">
                  <c:v>7362930.6600000001</c:v>
                </c:pt>
                <c:pt idx="4">
                  <c:v>993394.75000000012</c:v>
                </c:pt>
                <c:pt idx="5">
                  <c:v>0</c:v>
                </c:pt>
                <c:pt idx="6">
                  <c:v>0</c:v>
                </c:pt>
                <c:pt idx="7">
                  <c:v>6417982.7400000002</c:v>
                </c:pt>
                <c:pt idx="8">
                  <c:v>51482896</c:v>
                </c:pt>
                <c:pt idx="9">
                  <c:v>1256682</c:v>
                </c:pt>
                <c:pt idx="10">
                  <c:v>2011039.9999999993</c:v>
                </c:pt>
                <c:pt idx="11">
                  <c:v>15969165.08</c:v>
                </c:pt>
                <c:pt idx="12">
                  <c:v>40644422.879999995</c:v>
                </c:pt>
                <c:pt idx="13">
                  <c:v>9601783.0600000005</c:v>
                </c:pt>
                <c:pt idx="14">
                  <c:v>29863292.039999999</c:v>
                </c:pt>
                <c:pt idx="15">
                  <c:v>32435143</c:v>
                </c:pt>
                <c:pt idx="16">
                  <c:v>29995894</c:v>
                </c:pt>
              </c:numCache>
            </c:numRef>
          </c:val>
          <c:extLst>
            <c:ext xmlns:c16="http://schemas.microsoft.com/office/drawing/2014/chart" uri="{C3380CC4-5D6E-409C-BE32-E72D297353CC}">
              <c16:uniqueId val="{00000001-7CB6-43E1-A19A-970F28E959A2}"/>
            </c:ext>
          </c:extLst>
        </c:ser>
        <c:ser>
          <c:idx val="2"/>
          <c:order val="2"/>
          <c:tx>
            <c:strRef>
              <c:f>Graf_1!$D$6</c:f>
              <c:strCache>
                <c:ptCount val="1"/>
                <c:pt idx="0">
                  <c:v>VÚC</c:v>
                </c:pt>
              </c:strCache>
            </c:strRef>
          </c:tx>
          <c:spPr>
            <a:solidFill>
              <a:srgbClr val="0487D9"/>
            </a:solidFill>
            <a:ln>
              <a:noFill/>
            </a:ln>
            <a:effectLst/>
          </c:spPr>
          <c:invertIfNegative val="0"/>
          <c:cat>
            <c:strRef>
              <c:f>Graf_1!$B$7:$B$23</c:f>
              <c:strCache>
                <c:ptCount val="17"/>
                <c:pt idx="0">
                  <c:v>17 Kultúra znevýhodnených skupín</c:v>
                </c:pt>
                <c:pt idx="1">
                  <c:v>16 Kultúra národnostných menšín</c:v>
                </c:pt>
                <c:pt idx="2">
                  <c:v>15 Vzdelávanie profesionálov v kultúre </c:v>
                </c:pt>
                <c:pt idx="3">
                  <c:v>14 Záujmová umelecká činnosť</c:v>
                </c:pt>
                <c:pt idx="4">
                  <c:v>13 Dizajn</c:v>
                </c:pt>
                <c:pt idx="5">
                  <c:v>12 Architektúra</c:v>
                </c:pt>
                <c:pt idx="6">
                  <c:v>11 Herný priemysel</c:v>
                </c:pt>
                <c:pt idx="7">
                  <c:v>10 Audiovízia</c:v>
                </c:pt>
                <c:pt idx="8">
                  <c:v>09 Médiá</c:v>
                </c:pt>
                <c:pt idx="9">
                  <c:v>08 Literatúra</c:v>
                </c:pt>
                <c:pt idx="10">
                  <c:v>07 Vizuálne </c:v>
                </c:pt>
                <c:pt idx="11">
                  <c:v>06 Hudba</c:v>
                </c:pt>
                <c:pt idx="12">
                  <c:v>05 Divadlo, tanec</c:v>
                </c:pt>
                <c:pt idx="13">
                  <c:v>04 Tradičná kultúra</c:v>
                </c:pt>
                <c:pt idx="14">
                  <c:v>03 Pamiatky</c:v>
                </c:pt>
                <c:pt idx="15">
                  <c:v>02 Knižnice</c:v>
                </c:pt>
                <c:pt idx="16">
                  <c:v>01 Múzeá</c:v>
                </c:pt>
              </c:strCache>
            </c:strRef>
          </c:cat>
          <c:val>
            <c:numRef>
              <c:f>Graf_1!$D$7:$D$23</c:f>
              <c:numCache>
                <c:formatCode>#,##0</c:formatCode>
                <c:ptCount val="17"/>
                <c:pt idx="0">
                  <c:v>0</c:v>
                </c:pt>
                <c:pt idx="1">
                  <c:v>0</c:v>
                </c:pt>
                <c:pt idx="2">
                  <c:v>0</c:v>
                </c:pt>
                <c:pt idx="3">
                  <c:v>9275401</c:v>
                </c:pt>
                <c:pt idx="4">
                  <c:v>0</c:v>
                </c:pt>
                <c:pt idx="5">
                  <c:v>0</c:v>
                </c:pt>
                <c:pt idx="6">
                  <c:v>0</c:v>
                </c:pt>
                <c:pt idx="7">
                  <c:v>822381</c:v>
                </c:pt>
                <c:pt idx="8">
                  <c:v>29349</c:v>
                </c:pt>
                <c:pt idx="9">
                  <c:v>0</c:v>
                </c:pt>
                <c:pt idx="10">
                  <c:v>0</c:v>
                </c:pt>
                <c:pt idx="11">
                  <c:v>97314</c:v>
                </c:pt>
                <c:pt idx="12">
                  <c:v>19324971</c:v>
                </c:pt>
                <c:pt idx="13">
                  <c:v>0</c:v>
                </c:pt>
                <c:pt idx="14">
                  <c:v>9923692</c:v>
                </c:pt>
                <c:pt idx="15">
                  <c:v>15735501</c:v>
                </c:pt>
                <c:pt idx="16">
                  <c:v>26124340</c:v>
                </c:pt>
              </c:numCache>
            </c:numRef>
          </c:val>
          <c:extLst>
            <c:ext xmlns:c16="http://schemas.microsoft.com/office/drawing/2014/chart" uri="{C3380CC4-5D6E-409C-BE32-E72D297353CC}">
              <c16:uniqueId val="{00000002-7CB6-43E1-A19A-970F28E959A2}"/>
            </c:ext>
          </c:extLst>
        </c:ser>
        <c:ser>
          <c:idx val="3"/>
          <c:order val="3"/>
          <c:tx>
            <c:strRef>
              <c:f>Graf_1!$E$6</c:f>
              <c:strCache>
                <c:ptCount val="1"/>
                <c:pt idx="0">
                  <c:v>obce</c:v>
                </c:pt>
              </c:strCache>
            </c:strRef>
          </c:tx>
          <c:spPr>
            <a:solidFill>
              <a:srgbClr val="F2A444"/>
            </a:solidFill>
            <a:ln>
              <a:noFill/>
            </a:ln>
            <a:effectLst/>
          </c:spPr>
          <c:invertIfNegative val="0"/>
          <c:cat>
            <c:strRef>
              <c:f>Graf_1!$B$7:$B$23</c:f>
              <c:strCache>
                <c:ptCount val="17"/>
                <c:pt idx="0">
                  <c:v>17 Kultúra znevýhodnených skupín</c:v>
                </c:pt>
                <c:pt idx="1">
                  <c:v>16 Kultúra národnostných menšín</c:v>
                </c:pt>
                <c:pt idx="2">
                  <c:v>15 Vzdelávanie profesionálov v kultúre </c:v>
                </c:pt>
                <c:pt idx="3">
                  <c:v>14 Záujmová umelecká činnosť</c:v>
                </c:pt>
                <c:pt idx="4">
                  <c:v>13 Dizajn</c:v>
                </c:pt>
                <c:pt idx="5">
                  <c:v>12 Architektúra</c:v>
                </c:pt>
                <c:pt idx="6">
                  <c:v>11 Herný priemysel</c:v>
                </c:pt>
                <c:pt idx="7">
                  <c:v>10 Audiovízia</c:v>
                </c:pt>
                <c:pt idx="8">
                  <c:v>09 Médiá</c:v>
                </c:pt>
                <c:pt idx="9">
                  <c:v>08 Literatúra</c:v>
                </c:pt>
                <c:pt idx="10">
                  <c:v>07 Vizuálne </c:v>
                </c:pt>
                <c:pt idx="11">
                  <c:v>06 Hudba</c:v>
                </c:pt>
                <c:pt idx="12">
                  <c:v>05 Divadlo, tanec</c:v>
                </c:pt>
                <c:pt idx="13">
                  <c:v>04 Tradičná kultúra</c:v>
                </c:pt>
                <c:pt idx="14">
                  <c:v>03 Pamiatky</c:v>
                </c:pt>
                <c:pt idx="15">
                  <c:v>02 Knižnice</c:v>
                </c:pt>
                <c:pt idx="16">
                  <c:v>01 Múzeá</c:v>
                </c:pt>
              </c:strCache>
            </c:strRef>
          </c:cat>
          <c:val>
            <c:numRef>
              <c:f>Graf_1!$E$7:$E$23</c:f>
              <c:numCache>
                <c:formatCode>#,##0</c:formatCode>
                <c:ptCount val="17"/>
                <c:pt idx="0">
                  <c:v>0</c:v>
                </c:pt>
                <c:pt idx="1">
                  <c:v>0</c:v>
                </c:pt>
                <c:pt idx="2">
                  <c:v>0</c:v>
                </c:pt>
                <c:pt idx="3">
                  <c:v>40886676</c:v>
                </c:pt>
                <c:pt idx="4">
                  <c:v>0</c:v>
                </c:pt>
                <c:pt idx="5">
                  <c:v>0</c:v>
                </c:pt>
                <c:pt idx="6">
                  <c:v>0</c:v>
                </c:pt>
                <c:pt idx="7">
                  <c:v>4109533</c:v>
                </c:pt>
                <c:pt idx="8">
                  <c:v>1873167</c:v>
                </c:pt>
                <c:pt idx="9">
                  <c:v>0</c:v>
                </c:pt>
                <c:pt idx="10">
                  <c:v>0</c:v>
                </c:pt>
                <c:pt idx="11">
                  <c:v>6669488</c:v>
                </c:pt>
                <c:pt idx="12">
                  <c:v>1347324</c:v>
                </c:pt>
                <c:pt idx="13">
                  <c:v>0</c:v>
                </c:pt>
                <c:pt idx="14">
                  <c:v>6250295</c:v>
                </c:pt>
                <c:pt idx="15">
                  <c:v>11664885</c:v>
                </c:pt>
                <c:pt idx="16">
                  <c:v>3349212</c:v>
                </c:pt>
              </c:numCache>
            </c:numRef>
          </c:val>
          <c:extLst>
            <c:ext xmlns:c16="http://schemas.microsoft.com/office/drawing/2014/chart" uri="{C3380CC4-5D6E-409C-BE32-E72D297353CC}">
              <c16:uniqueId val="{00000003-7CB6-43E1-A19A-970F28E959A2}"/>
            </c:ext>
          </c:extLst>
        </c:ser>
        <c:ser>
          <c:idx val="4"/>
          <c:order val="4"/>
          <c:tx>
            <c:strRef>
              <c:f>Graf_1!$F$6</c:f>
              <c:strCache>
                <c:ptCount val="1"/>
                <c:pt idx="0">
                  <c:v>granty tuzemské</c:v>
                </c:pt>
              </c:strCache>
            </c:strRef>
          </c:tx>
          <c:spPr>
            <a:solidFill>
              <a:srgbClr val="F2DFCE"/>
            </a:solidFill>
            <a:ln>
              <a:noFill/>
            </a:ln>
            <a:effectLst/>
          </c:spPr>
          <c:invertIfNegative val="0"/>
          <c:cat>
            <c:strRef>
              <c:f>Graf_1!$B$7:$B$23</c:f>
              <c:strCache>
                <c:ptCount val="17"/>
                <c:pt idx="0">
                  <c:v>17 Kultúra znevýhodnených skupín</c:v>
                </c:pt>
                <c:pt idx="1">
                  <c:v>16 Kultúra národnostných menšín</c:v>
                </c:pt>
                <c:pt idx="2">
                  <c:v>15 Vzdelávanie profesionálov v kultúre </c:v>
                </c:pt>
                <c:pt idx="3">
                  <c:v>14 Záujmová umelecká činnosť</c:v>
                </c:pt>
                <c:pt idx="4">
                  <c:v>13 Dizajn</c:v>
                </c:pt>
                <c:pt idx="5">
                  <c:v>12 Architektúra</c:v>
                </c:pt>
                <c:pt idx="6">
                  <c:v>11 Herný priemysel</c:v>
                </c:pt>
                <c:pt idx="7">
                  <c:v>10 Audiovízia</c:v>
                </c:pt>
                <c:pt idx="8">
                  <c:v>09 Médiá</c:v>
                </c:pt>
                <c:pt idx="9">
                  <c:v>08 Literatúra</c:v>
                </c:pt>
                <c:pt idx="10">
                  <c:v>07 Vizuálne </c:v>
                </c:pt>
                <c:pt idx="11">
                  <c:v>06 Hudba</c:v>
                </c:pt>
                <c:pt idx="12">
                  <c:v>05 Divadlo, tanec</c:v>
                </c:pt>
                <c:pt idx="13">
                  <c:v>04 Tradičná kultúra</c:v>
                </c:pt>
                <c:pt idx="14">
                  <c:v>03 Pamiatky</c:v>
                </c:pt>
                <c:pt idx="15">
                  <c:v>02 Knižnice</c:v>
                </c:pt>
                <c:pt idx="16">
                  <c:v>01 Múzeá</c:v>
                </c:pt>
              </c:strCache>
            </c:strRef>
          </c:cat>
          <c:val>
            <c:numRef>
              <c:f>Graf_1!$F$7:$F$23</c:f>
              <c:numCache>
                <c:formatCode>#,##0</c:formatCode>
                <c:ptCount val="17"/>
                <c:pt idx="0">
                  <c:v>641200</c:v>
                </c:pt>
                <c:pt idx="1">
                  <c:v>7573920.5999999996</c:v>
                </c:pt>
                <c:pt idx="2">
                  <c:v>0</c:v>
                </c:pt>
                <c:pt idx="3">
                  <c:v>1381000</c:v>
                </c:pt>
                <c:pt idx="4">
                  <c:v>164376</c:v>
                </c:pt>
                <c:pt idx="5">
                  <c:v>0</c:v>
                </c:pt>
                <c:pt idx="6">
                  <c:v>439167</c:v>
                </c:pt>
                <c:pt idx="7">
                  <c:v>10251017.116950076</c:v>
                </c:pt>
                <c:pt idx="8">
                  <c:v>257507</c:v>
                </c:pt>
                <c:pt idx="9">
                  <c:v>1859421</c:v>
                </c:pt>
                <c:pt idx="10">
                  <c:v>1653389</c:v>
                </c:pt>
                <c:pt idx="11">
                  <c:v>3100966</c:v>
                </c:pt>
                <c:pt idx="12">
                  <c:v>2383064</c:v>
                </c:pt>
                <c:pt idx="13">
                  <c:v>3825478</c:v>
                </c:pt>
                <c:pt idx="14">
                  <c:v>11861299</c:v>
                </c:pt>
                <c:pt idx="15">
                  <c:v>1723753</c:v>
                </c:pt>
                <c:pt idx="16">
                  <c:v>2515017</c:v>
                </c:pt>
              </c:numCache>
            </c:numRef>
          </c:val>
          <c:extLst>
            <c:ext xmlns:c16="http://schemas.microsoft.com/office/drawing/2014/chart" uri="{C3380CC4-5D6E-409C-BE32-E72D297353CC}">
              <c16:uniqueId val="{00000004-7CB6-43E1-A19A-970F28E959A2}"/>
            </c:ext>
          </c:extLst>
        </c:ser>
        <c:ser>
          <c:idx val="5"/>
          <c:order val="5"/>
          <c:tx>
            <c:strRef>
              <c:f>Graf_1!$G$6</c:f>
              <c:strCache>
                <c:ptCount val="1"/>
                <c:pt idx="0">
                  <c:v>granty zahraničné</c:v>
                </c:pt>
              </c:strCache>
            </c:strRef>
          </c:tx>
          <c:spPr>
            <a:solidFill>
              <a:srgbClr val="F24C27"/>
            </a:solidFill>
            <a:ln>
              <a:noFill/>
            </a:ln>
            <a:effectLst/>
          </c:spPr>
          <c:invertIfNegative val="0"/>
          <c:cat>
            <c:strRef>
              <c:f>Graf_1!$B$7:$B$23</c:f>
              <c:strCache>
                <c:ptCount val="17"/>
                <c:pt idx="0">
                  <c:v>17 Kultúra znevýhodnených skupín</c:v>
                </c:pt>
                <c:pt idx="1">
                  <c:v>16 Kultúra národnostných menšín</c:v>
                </c:pt>
                <c:pt idx="2">
                  <c:v>15 Vzdelávanie profesionálov v kultúre </c:v>
                </c:pt>
                <c:pt idx="3">
                  <c:v>14 Záujmová umelecká činnosť</c:v>
                </c:pt>
                <c:pt idx="4">
                  <c:v>13 Dizajn</c:v>
                </c:pt>
                <c:pt idx="5">
                  <c:v>12 Architektúra</c:v>
                </c:pt>
                <c:pt idx="6">
                  <c:v>11 Herný priemysel</c:v>
                </c:pt>
                <c:pt idx="7">
                  <c:v>10 Audiovízia</c:v>
                </c:pt>
                <c:pt idx="8">
                  <c:v>09 Médiá</c:v>
                </c:pt>
                <c:pt idx="9">
                  <c:v>08 Literatúra</c:v>
                </c:pt>
                <c:pt idx="10">
                  <c:v>07 Vizuálne </c:v>
                </c:pt>
                <c:pt idx="11">
                  <c:v>06 Hudba</c:v>
                </c:pt>
                <c:pt idx="12">
                  <c:v>05 Divadlo, tanec</c:v>
                </c:pt>
                <c:pt idx="13">
                  <c:v>04 Tradičná kultúra</c:v>
                </c:pt>
                <c:pt idx="14">
                  <c:v>03 Pamiatky</c:v>
                </c:pt>
                <c:pt idx="15">
                  <c:v>02 Knižnice</c:v>
                </c:pt>
                <c:pt idx="16">
                  <c:v>01 Múzeá</c:v>
                </c:pt>
              </c:strCache>
            </c:strRef>
          </c:cat>
          <c:val>
            <c:numRef>
              <c:f>Graf_1!$G$7:$G$23</c:f>
              <c:numCache>
                <c:formatCode>#,##0</c:formatCode>
                <c:ptCount val="17"/>
                <c:pt idx="0">
                  <c:v>0</c:v>
                </c:pt>
                <c:pt idx="1">
                  <c:v>0</c:v>
                </c:pt>
                <c:pt idx="2">
                  <c:v>0</c:v>
                </c:pt>
                <c:pt idx="3">
                  <c:v>485070</c:v>
                </c:pt>
                <c:pt idx="4">
                  <c:v>0</c:v>
                </c:pt>
                <c:pt idx="5">
                  <c:v>0</c:v>
                </c:pt>
                <c:pt idx="6">
                  <c:v>96822</c:v>
                </c:pt>
                <c:pt idx="7">
                  <c:v>343651</c:v>
                </c:pt>
                <c:pt idx="8">
                  <c:v>67535</c:v>
                </c:pt>
                <c:pt idx="9">
                  <c:v>0</c:v>
                </c:pt>
                <c:pt idx="10">
                  <c:v>0</c:v>
                </c:pt>
                <c:pt idx="11">
                  <c:v>78517</c:v>
                </c:pt>
                <c:pt idx="12">
                  <c:v>212089</c:v>
                </c:pt>
                <c:pt idx="13">
                  <c:v>0</c:v>
                </c:pt>
                <c:pt idx="14">
                  <c:v>7305815</c:v>
                </c:pt>
                <c:pt idx="15">
                  <c:v>164670</c:v>
                </c:pt>
                <c:pt idx="16">
                  <c:v>672130</c:v>
                </c:pt>
              </c:numCache>
            </c:numRef>
          </c:val>
          <c:extLst>
            <c:ext xmlns:c16="http://schemas.microsoft.com/office/drawing/2014/chart" uri="{C3380CC4-5D6E-409C-BE32-E72D297353CC}">
              <c16:uniqueId val="{00000005-7CB6-43E1-A19A-970F28E959A2}"/>
            </c:ext>
          </c:extLst>
        </c:ser>
        <c:ser>
          <c:idx val="6"/>
          <c:order val="6"/>
          <c:tx>
            <c:strRef>
              <c:f>Graf_1!$H$6</c:f>
              <c:strCache>
                <c:ptCount val="1"/>
                <c:pt idx="0">
                  <c:v>úhrady za služby verejnosti</c:v>
                </c:pt>
              </c:strCache>
            </c:strRef>
          </c:tx>
          <c:spPr>
            <a:solidFill>
              <a:schemeClr val="accent1">
                <a:lumMod val="60000"/>
              </a:schemeClr>
            </a:solidFill>
            <a:ln>
              <a:noFill/>
            </a:ln>
            <a:effectLst/>
          </c:spPr>
          <c:invertIfNegative val="0"/>
          <c:cat>
            <c:strRef>
              <c:f>Graf_1!$B$7:$B$23</c:f>
              <c:strCache>
                <c:ptCount val="17"/>
                <c:pt idx="0">
                  <c:v>17 Kultúra znevýhodnených skupín</c:v>
                </c:pt>
                <c:pt idx="1">
                  <c:v>16 Kultúra národnostných menšín</c:v>
                </c:pt>
                <c:pt idx="2">
                  <c:v>15 Vzdelávanie profesionálov v kultúre </c:v>
                </c:pt>
                <c:pt idx="3">
                  <c:v>14 Záujmová umelecká činnosť</c:v>
                </c:pt>
                <c:pt idx="4">
                  <c:v>13 Dizajn</c:v>
                </c:pt>
                <c:pt idx="5">
                  <c:v>12 Architektúra</c:v>
                </c:pt>
                <c:pt idx="6">
                  <c:v>11 Herný priemysel</c:v>
                </c:pt>
                <c:pt idx="7">
                  <c:v>10 Audiovízia</c:v>
                </c:pt>
                <c:pt idx="8">
                  <c:v>09 Médiá</c:v>
                </c:pt>
                <c:pt idx="9">
                  <c:v>08 Literatúra</c:v>
                </c:pt>
                <c:pt idx="10">
                  <c:v>07 Vizuálne </c:v>
                </c:pt>
                <c:pt idx="11">
                  <c:v>06 Hudba</c:v>
                </c:pt>
                <c:pt idx="12">
                  <c:v>05 Divadlo, tanec</c:v>
                </c:pt>
                <c:pt idx="13">
                  <c:v>04 Tradičná kultúra</c:v>
                </c:pt>
                <c:pt idx="14">
                  <c:v>03 Pamiatky</c:v>
                </c:pt>
                <c:pt idx="15">
                  <c:v>02 Knižnice</c:v>
                </c:pt>
                <c:pt idx="16">
                  <c:v>01 Múzeá</c:v>
                </c:pt>
              </c:strCache>
            </c:strRef>
          </c:cat>
          <c:val>
            <c:numRef>
              <c:f>Graf_1!$H$7:$H$23</c:f>
              <c:numCache>
                <c:formatCode>#,##0</c:formatCode>
                <c:ptCount val="17"/>
                <c:pt idx="8">
                  <c:v>83219881</c:v>
                </c:pt>
              </c:numCache>
            </c:numRef>
          </c:val>
          <c:extLst>
            <c:ext xmlns:c16="http://schemas.microsoft.com/office/drawing/2014/chart" uri="{C3380CC4-5D6E-409C-BE32-E72D297353CC}">
              <c16:uniqueId val="{00000006-7CB6-43E1-A19A-970F28E959A2}"/>
            </c:ext>
          </c:extLst>
        </c:ser>
        <c:dLbls>
          <c:showLegendKey val="0"/>
          <c:showVal val="0"/>
          <c:showCatName val="0"/>
          <c:showSerName val="0"/>
          <c:showPercent val="0"/>
          <c:showBubbleSize val="0"/>
        </c:dLbls>
        <c:gapWidth val="80"/>
        <c:overlap val="100"/>
        <c:axId val="220553216"/>
        <c:axId val="220554752"/>
      </c:barChart>
      <c:catAx>
        <c:axId val="220553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220554752"/>
        <c:crosses val="autoZero"/>
        <c:auto val="1"/>
        <c:lblAlgn val="ctr"/>
        <c:lblOffset val="100"/>
        <c:noMultiLvlLbl val="0"/>
      </c:catAx>
      <c:valAx>
        <c:axId val="2205547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220553216"/>
        <c:crosses val="autoZero"/>
        <c:crossBetween val="between"/>
      </c:valAx>
      <c:spPr>
        <a:noFill/>
        <a:ln>
          <a:noFill/>
        </a:ln>
        <a:effectLst/>
      </c:spPr>
    </c:plotArea>
    <c:legend>
      <c:legendPos val="b"/>
      <c:legendEntry>
        <c:idx val="0"/>
        <c:delete val="1"/>
      </c:legendEntry>
      <c:layout>
        <c:manualLayout>
          <c:xMode val="edge"/>
          <c:yMode val="edge"/>
          <c:x val="3.3146185446542374E-2"/>
          <c:y val="2.3743375328835883E-2"/>
          <c:w val="0.91436715852877637"/>
          <c:h val="4.66212504545489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extLst/>
  </c:chart>
  <c:spPr>
    <a:solidFill>
      <a:schemeClr val="bg1"/>
    </a:solidFill>
    <a:ln w="9525" cap="flat" cmpd="sng" algn="ctr">
      <a:noFill/>
      <a:round/>
    </a:ln>
    <a:effectLst/>
  </c:spPr>
  <c:txPr>
    <a:bodyPr/>
    <a:lstStyle/>
    <a:p>
      <a:pPr>
        <a:defRPr/>
      </a:pPr>
      <a:endParaRPr lang="sk-SK"/>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321741032370955E-2"/>
          <c:y val="8.7962962962962965E-2"/>
          <c:w val="0.88912270341207345"/>
          <c:h val="0.8010571595217264"/>
        </c:manualLayout>
      </c:layout>
      <c:barChart>
        <c:barDir val="col"/>
        <c:grouping val="clustered"/>
        <c:varyColors val="0"/>
        <c:ser>
          <c:idx val="0"/>
          <c:order val="0"/>
          <c:tx>
            <c:strRef>
              <c:f>Graf_2!$A$7</c:f>
              <c:strCache>
                <c:ptCount val="1"/>
                <c:pt idx="0">
                  <c:v>SR (% účasť)</c:v>
                </c:pt>
              </c:strCache>
            </c:strRef>
          </c:tx>
          <c:spPr>
            <a:solidFill>
              <a:srgbClr val="1E4E9D"/>
            </a:solidFill>
            <a:ln>
              <a:solidFill>
                <a:srgbClr val="1E4E9D"/>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Graf_2!$B$6:$K$6</c:f>
              <c:numCache>
                <c:formatCode>General</c:formatCode>
                <c:ptCount val="10"/>
                <c:pt idx="0">
                  <c:v>1990</c:v>
                </c:pt>
                <c:pt idx="1">
                  <c:v>1992</c:v>
                </c:pt>
                <c:pt idx="2">
                  <c:v>1994</c:v>
                </c:pt>
                <c:pt idx="3">
                  <c:v>1998</c:v>
                </c:pt>
                <c:pt idx="4">
                  <c:v>2002</c:v>
                </c:pt>
                <c:pt idx="5">
                  <c:v>2006</c:v>
                </c:pt>
                <c:pt idx="6">
                  <c:v>2010</c:v>
                </c:pt>
                <c:pt idx="7">
                  <c:v>2012</c:v>
                </c:pt>
                <c:pt idx="8">
                  <c:v>2016</c:v>
                </c:pt>
                <c:pt idx="9">
                  <c:v>2020</c:v>
                </c:pt>
              </c:numCache>
            </c:numRef>
          </c:cat>
          <c:val>
            <c:numRef>
              <c:f>Graf_2!$B$7:$K$7</c:f>
              <c:numCache>
                <c:formatCode>0.00</c:formatCode>
                <c:ptCount val="10"/>
                <c:pt idx="0">
                  <c:v>95.39</c:v>
                </c:pt>
                <c:pt idx="1">
                  <c:v>84.2</c:v>
                </c:pt>
                <c:pt idx="2">
                  <c:v>75.650000000000006</c:v>
                </c:pt>
                <c:pt idx="3">
                  <c:v>84.24</c:v>
                </c:pt>
                <c:pt idx="4">
                  <c:v>70.06</c:v>
                </c:pt>
                <c:pt idx="5">
                  <c:v>54.67</c:v>
                </c:pt>
                <c:pt idx="6">
                  <c:v>58.83</c:v>
                </c:pt>
                <c:pt idx="7">
                  <c:v>59.11</c:v>
                </c:pt>
                <c:pt idx="8">
                  <c:v>59.82</c:v>
                </c:pt>
                <c:pt idx="9">
                  <c:v>65.8</c:v>
                </c:pt>
              </c:numCache>
            </c:numRef>
          </c:val>
          <c:extLst>
            <c:ext xmlns:c16="http://schemas.microsoft.com/office/drawing/2014/chart" uri="{C3380CC4-5D6E-409C-BE32-E72D297353CC}">
              <c16:uniqueId val="{00000000-288C-434E-8AB6-5BE7D08D9DF3}"/>
            </c:ext>
          </c:extLst>
        </c:ser>
        <c:dLbls>
          <c:showLegendKey val="0"/>
          <c:showVal val="0"/>
          <c:showCatName val="0"/>
          <c:showSerName val="0"/>
          <c:showPercent val="0"/>
          <c:showBubbleSize val="0"/>
        </c:dLbls>
        <c:gapWidth val="150"/>
        <c:axId val="227595008"/>
        <c:axId val="227596544"/>
      </c:barChart>
      <c:catAx>
        <c:axId val="227595008"/>
        <c:scaling>
          <c:orientation val="minMax"/>
        </c:scaling>
        <c:delete val="0"/>
        <c:axPos val="b"/>
        <c:numFmt formatCode="General" sourceLinked="1"/>
        <c:majorTickMark val="out"/>
        <c:minorTickMark val="none"/>
        <c:tickLblPos val="nextTo"/>
        <c:crossAx val="227596544"/>
        <c:crosses val="autoZero"/>
        <c:auto val="1"/>
        <c:lblAlgn val="ctr"/>
        <c:lblOffset val="100"/>
        <c:noMultiLvlLbl val="0"/>
      </c:catAx>
      <c:valAx>
        <c:axId val="227596544"/>
        <c:scaling>
          <c:orientation val="minMax"/>
          <c:max val="1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a:noFill/>
          </a:ln>
        </c:spPr>
        <c:crossAx val="227595008"/>
        <c:crosses val="autoZero"/>
        <c:crossBetween val="between"/>
      </c:valAx>
    </c:plotArea>
    <c:plotVisOnly val="1"/>
    <c:dispBlanksAs val="gap"/>
    <c:showDLblsOverMax val="0"/>
  </c:chart>
  <c:spPr>
    <a:ln>
      <a:no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Graf_3!$A$7</c:f>
              <c:strCache>
                <c:ptCount val="1"/>
                <c:pt idx="0">
                  <c:v>SR</c:v>
                </c:pt>
              </c:strCache>
            </c:strRef>
          </c:tx>
          <c:spPr>
            <a:ln>
              <a:solidFill>
                <a:srgbClr val="1E4E9D"/>
              </a:solidFill>
            </a:ln>
          </c:spPr>
          <c:marker>
            <c:symbol val="none"/>
          </c:marker>
          <c:cat>
            <c:numRef>
              <c:f>Graf_3!$B$6:$D$6</c:f>
              <c:numCache>
                <c:formatCode>General</c:formatCode>
                <c:ptCount val="3"/>
                <c:pt idx="0">
                  <c:v>2017</c:v>
                </c:pt>
                <c:pt idx="1">
                  <c:v>2018</c:v>
                </c:pt>
                <c:pt idx="2">
                  <c:v>2019</c:v>
                </c:pt>
              </c:numCache>
            </c:numRef>
          </c:cat>
          <c:val>
            <c:numRef>
              <c:f>Graf_3!$B$7:$D$7</c:f>
              <c:numCache>
                <c:formatCode>0</c:formatCode>
                <c:ptCount val="3"/>
                <c:pt idx="0">
                  <c:v>254.34887547997806</c:v>
                </c:pt>
                <c:pt idx="1">
                  <c:v>277.2612909124154</c:v>
                </c:pt>
                <c:pt idx="2">
                  <c:v>292.18851709636129</c:v>
                </c:pt>
              </c:numCache>
            </c:numRef>
          </c:val>
          <c:smooth val="0"/>
          <c:extLst>
            <c:ext xmlns:c16="http://schemas.microsoft.com/office/drawing/2014/chart" uri="{C3380CC4-5D6E-409C-BE32-E72D297353CC}">
              <c16:uniqueId val="{00000000-9F63-4F28-8193-ADF39455F467}"/>
            </c:ext>
          </c:extLst>
        </c:ser>
        <c:ser>
          <c:idx val="2"/>
          <c:order val="1"/>
          <c:tx>
            <c:strRef>
              <c:f>Graf_3!$A$8</c:f>
              <c:strCache>
                <c:ptCount val="1"/>
                <c:pt idx="0">
                  <c:v>ČR</c:v>
                </c:pt>
              </c:strCache>
            </c:strRef>
          </c:tx>
          <c:spPr>
            <a:ln>
              <a:solidFill>
                <a:srgbClr val="0487D9"/>
              </a:solidFill>
            </a:ln>
          </c:spPr>
          <c:marker>
            <c:symbol val="none"/>
          </c:marker>
          <c:cat>
            <c:numRef>
              <c:f>Graf_3!$B$6:$D$6</c:f>
              <c:numCache>
                <c:formatCode>General</c:formatCode>
                <c:ptCount val="3"/>
                <c:pt idx="0">
                  <c:v>2017</c:v>
                </c:pt>
                <c:pt idx="1">
                  <c:v>2018</c:v>
                </c:pt>
                <c:pt idx="2">
                  <c:v>2019</c:v>
                </c:pt>
              </c:numCache>
            </c:numRef>
          </c:cat>
          <c:val>
            <c:numRef>
              <c:f>Graf_3!$B$8:$D$8</c:f>
              <c:numCache>
                <c:formatCode>0</c:formatCode>
                <c:ptCount val="3"/>
                <c:pt idx="0">
                  <c:v>257.57009345794393</c:v>
                </c:pt>
                <c:pt idx="1">
                  <c:v>291.58878504672896</c:v>
                </c:pt>
                <c:pt idx="2">
                  <c:v>340.93457943925233</c:v>
                </c:pt>
              </c:numCache>
            </c:numRef>
          </c:val>
          <c:smooth val="0"/>
          <c:extLst>
            <c:ext xmlns:c16="http://schemas.microsoft.com/office/drawing/2014/chart" uri="{C3380CC4-5D6E-409C-BE32-E72D297353CC}">
              <c16:uniqueId val="{00000001-9F63-4F28-8193-ADF39455F467}"/>
            </c:ext>
          </c:extLst>
        </c:ser>
        <c:dLbls>
          <c:showLegendKey val="0"/>
          <c:showVal val="0"/>
          <c:showCatName val="0"/>
          <c:showSerName val="0"/>
          <c:showPercent val="0"/>
          <c:showBubbleSize val="0"/>
        </c:dLbls>
        <c:smooth val="0"/>
        <c:axId val="227893248"/>
        <c:axId val="227894784"/>
      </c:lineChart>
      <c:catAx>
        <c:axId val="227893248"/>
        <c:scaling>
          <c:orientation val="minMax"/>
        </c:scaling>
        <c:delete val="0"/>
        <c:axPos val="b"/>
        <c:numFmt formatCode="General" sourceLinked="1"/>
        <c:majorTickMark val="out"/>
        <c:minorTickMark val="none"/>
        <c:tickLblPos val="nextTo"/>
        <c:crossAx val="227894784"/>
        <c:crosses val="autoZero"/>
        <c:auto val="1"/>
        <c:lblAlgn val="ctr"/>
        <c:lblOffset val="100"/>
        <c:noMultiLvlLbl val="0"/>
      </c:catAx>
      <c:valAx>
        <c:axId val="227894784"/>
        <c:scaling>
          <c:orientation val="minMax"/>
          <c:min val="250"/>
        </c:scaling>
        <c:delete val="0"/>
        <c:axPos val="l"/>
        <c:majorGridlines>
          <c:spPr>
            <a:ln>
              <a:solidFill>
                <a:schemeClr val="bg1">
                  <a:lumMod val="75000"/>
                </a:schemeClr>
              </a:solidFill>
              <a:prstDash val="dash"/>
            </a:ln>
          </c:spPr>
        </c:majorGridlines>
        <c:numFmt formatCode="0" sourceLinked="1"/>
        <c:majorTickMark val="out"/>
        <c:minorTickMark val="none"/>
        <c:tickLblPos val="nextTo"/>
        <c:spPr>
          <a:ln>
            <a:noFill/>
          </a:ln>
        </c:spPr>
        <c:crossAx val="227893248"/>
        <c:crosses val="autoZero"/>
        <c:crossBetween val="between"/>
      </c:valAx>
      <c:spPr>
        <a:ln>
          <a:noFill/>
        </a:ln>
      </c:spPr>
    </c:plotArea>
    <c:legend>
      <c:legendPos val="r"/>
      <c:overlay val="0"/>
    </c:legend>
    <c:plotVisOnly val="1"/>
    <c:dispBlanksAs val="gap"/>
    <c:showDLblsOverMax val="0"/>
  </c:chart>
  <c:spPr>
    <a:ln>
      <a:no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Graf_4!$A$7</c:f>
              <c:strCache>
                <c:ptCount val="1"/>
                <c:pt idx="0">
                  <c:v>import SR</c:v>
                </c:pt>
              </c:strCache>
            </c:strRef>
          </c:tx>
          <c:spPr>
            <a:ln>
              <a:solidFill>
                <a:srgbClr val="1E4E9D"/>
              </a:solidFill>
            </a:ln>
          </c:spPr>
          <c:marker>
            <c:symbol val="none"/>
          </c:marker>
          <c:cat>
            <c:numRef>
              <c:f>Graf_4!$B$10:$D$10</c:f>
              <c:numCache>
                <c:formatCode>General</c:formatCode>
                <c:ptCount val="3"/>
                <c:pt idx="0">
                  <c:v>2017</c:v>
                </c:pt>
                <c:pt idx="1">
                  <c:v>2018</c:v>
                </c:pt>
                <c:pt idx="2">
                  <c:v>2019</c:v>
                </c:pt>
              </c:numCache>
            </c:numRef>
          </c:cat>
          <c:val>
            <c:numRef>
              <c:f>Graf_4!$B$7:$D$7</c:f>
              <c:numCache>
                <c:formatCode>0</c:formatCode>
                <c:ptCount val="3"/>
                <c:pt idx="0">
                  <c:v>38.948985189248489</c:v>
                </c:pt>
                <c:pt idx="1">
                  <c:v>52.361492046077892</c:v>
                </c:pt>
                <c:pt idx="2">
                  <c:v>60.574510879502654</c:v>
                </c:pt>
              </c:numCache>
            </c:numRef>
          </c:val>
          <c:smooth val="0"/>
          <c:extLst>
            <c:ext xmlns:c16="http://schemas.microsoft.com/office/drawing/2014/chart" uri="{C3380CC4-5D6E-409C-BE32-E72D297353CC}">
              <c16:uniqueId val="{00000000-335F-4451-A2A9-606DF16DCBEC}"/>
            </c:ext>
          </c:extLst>
        </c:ser>
        <c:ser>
          <c:idx val="2"/>
          <c:order val="1"/>
          <c:tx>
            <c:strRef>
              <c:f>Graf_4!$A$8</c:f>
              <c:strCache>
                <c:ptCount val="1"/>
                <c:pt idx="0">
                  <c:v>import ČR</c:v>
                </c:pt>
              </c:strCache>
            </c:strRef>
          </c:tx>
          <c:spPr>
            <a:ln>
              <a:solidFill>
                <a:srgbClr val="0487D9"/>
              </a:solidFill>
            </a:ln>
          </c:spPr>
          <c:marker>
            <c:symbol val="none"/>
          </c:marker>
          <c:cat>
            <c:numRef>
              <c:f>Graf_4!$B$10:$D$10</c:f>
              <c:numCache>
                <c:formatCode>General</c:formatCode>
                <c:ptCount val="3"/>
                <c:pt idx="0">
                  <c:v>2017</c:v>
                </c:pt>
                <c:pt idx="1">
                  <c:v>2018</c:v>
                </c:pt>
                <c:pt idx="2">
                  <c:v>2019</c:v>
                </c:pt>
              </c:numCache>
            </c:numRef>
          </c:cat>
          <c:val>
            <c:numRef>
              <c:f>Graf_4!$B$8:$D$8</c:f>
              <c:numCache>
                <c:formatCode>0</c:formatCode>
                <c:ptCount val="3"/>
                <c:pt idx="0">
                  <c:v>162.92103925233644</c:v>
                </c:pt>
                <c:pt idx="1">
                  <c:v>205.6747738317757</c:v>
                </c:pt>
                <c:pt idx="2">
                  <c:v>208.22896448598132</c:v>
                </c:pt>
              </c:numCache>
            </c:numRef>
          </c:val>
          <c:smooth val="0"/>
          <c:extLst>
            <c:ext xmlns:c16="http://schemas.microsoft.com/office/drawing/2014/chart" uri="{C3380CC4-5D6E-409C-BE32-E72D297353CC}">
              <c16:uniqueId val="{00000001-335F-4451-A2A9-606DF16DCBEC}"/>
            </c:ext>
          </c:extLst>
        </c:ser>
        <c:ser>
          <c:idx val="0"/>
          <c:order val="2"/>
          <c:tx>
            <c:strRef>
              <c:f>Graf_4!$A$11</c:f>
              <c:strCache>
                <c:ptCount val="1"/>
                <c:pt idx="0">
                  <c:v>export SR</c:v>
                </c:pt>
              </c:strCache>
            </c:strRef>
          </c:tx>
          <c:spPr>
            <a:ln>
              <a:solidFill>
                <a:srgbClr val="F2A444"/>
              </a:solidFill>
            </a:ln>
          </c:spPr>
          <c:marker>
            <c:symbol val="none"/>
          </c:marker>
          <c:cat>
            <c:numRef>
              <c:f>Graf_4!$B$10:$D$10</c:f>
              <c:numCache>
                <c:formatCode>General</c:formatCode>
                <c:ptCount val="3"/>
                <c:pt idx="0">
                  <c:v>2017</c:v>
                </c:pt>
                <c:pt idx="1">
                  <c:v>2018</c:v>
                </c:pt>
                <c:pt idx="2">
                  <c:v>2019</c:v>
                </c:pt>
              </c:numCache>
            </c:numRef>
          </c:cat>
          <c:val>
            <c:numRef>
              <c:f>Graf_4!$B$11:$D$11</c:f>
              <c:numCache>
                <c:formatCode>_-* #,##0\ _€_-;\-* #,##0\ _€_-;_-* "-"??\ _€_-;_-@_-</c:formatCode>
                <c:ptCount val="3"/>
                <c:pt idx="0">
                  <c:v>29.714390199305175</c:v>
                </c:pt>
                <c:pt idx="1">
                  <c:v>31.542512342292923</c:v>
                </c:pt>
                <c:pt idx="2">
                  <c:v>40.303346132748217</c:v>
                </c:pt>
              </c:numCache>
            </c:numRef>
          </c:val>
          <c:smooth val="0"/>
          <c:extLst>
            <c:ext xmlns:c16="http://schemas.microsoft.com/office/drawing/2014/chart" uri="{C3380CC4-5D6E-409C-BE32-E72D297353CC}">
              <c16:uniqueId val="{00000002-335F-4451-A2A9-606DF16DCBEC}"/>
            </c:ext>
          </c:extLst>
        </c:ser>
        <c:ser>
          <c:idx val="3"/>
          <c:order val="3"/>
          <c:tx>
            <c:strRef>
              <c:f>Graf_4!$A$12</c:f>
              <c:strCache>
                <c:ptCount val="1"/>
                <c:pt idx="0">
                  <c:v>export ČR</c:v>
                </c:pt>
              </c:strCache>
            </c:strRef>
          </c:tx>
          <c:spPr>
            <a:ln>
              <a:solidFill>
                <a:srgbClr val="F2DFCE"/>
              </a:solidFill>
            </a:ln>
          </c:spPr>
          <c:marker>
            <c:symbol val="none"/>
          </c:marker>
          <c:cat>
            <c:numRef>
              <c:f>Graf_4!$B$10:$D$10</c:f>
              <c:numCache>
                <c:formatCode>General</c:formatCode>
                <c:ptCount val="3"/>
                <c:pt idx="0">
                  <c:v>2017</c:v>
                </c:pt>
                <c:pt idx="1">
                  <c:v>2018</c:v>
                </c:pt>
                <c:pt idx="2">
                  <c:v>2019</c:v>
                </c:pt>
              </c:numCache>
            </c:numRef>
          </c:cat>
          <c:val>
            <c:numRef>
              <c:f>Graf_4!$B$12:$D$12</c:f>
              <c:numCache>
                <c:formatCode>_-* #,##0\ _€_-;\-* #,##0\ _€_-;_-* "-"??\ _€_-;_-@_-</c:formatCode>
                <c:ptCount val="3"/>
                <c:pt idx="0">
                  <c:v>174.61779439252336</c:v>
                </c:pt>
                <c:pt idx="1">
                  <c:v>229.12931962616821</c:v>
                </c:pt>
                <c:pt idx="2">
                  <c:v>236.18978317757009</c:v>
                </c:pt>
              </c:numCache>
            </c:numRef>
          </c:val>
          <c:smooth val="0"/>
          <c:extLst>
            <c:ext xmlns:c16="http://schemas.microsoft.com/office/drawing/2014/chart" uri="{C3380CC4-5D6E-409C-BE32-E72D297353CC}">
              <c16:uniqueId val="{00000003-335F-4451-A2A9-606DF16DCBEC}"/>
            </c:ext>
          </c:extLst>
        </c:ser>
        <c:dLbls>
          <c:showLegendKey val="0"/>
          <c:showVal val="0"/>
          <c:showCatName val="0"/>
          <c:showSerName val="0"/>
          <c:showPercent val="0"/>
          <c:showBubbleSize val="0"/>
        </c:dLbls>
        <c:smooth val="0"/>
        <c:axId val="228280192"/>
        <c:axId val="228281728"/>
      </c:lineChart>
      <c:catAx>
        <c:axId val="228280192"/>
        <c:scaling>
          <c:orientation val="minMax"/>
        </c:scaling>
        <c:delete val="0"/>
        <c:axPos val="b"/>
        <c:numFmt formatCode="General" sourceLinked="1"/>
        <c:majorTickMark val="out"/>
        <c:minorTickMark val="none"/>
        <c:tickLblPos val="nextTo"/>
        <c:crossAx val="228281728"/>
        <c:crosses val="autoZero"/>
        <c:auto val="1"/>
        <c:lblAlgn val="ctr"/>
        <c:lblOffset val="100"/>
        <c:noMultiLvlLbl val="0"/>
      </c:catAx>
      <c:valAx>
        <c:axId val="228281728"/>
        <c:scaling>
          <c:orientation val="minMax"/>
        </c:scaling>
        <c:delete val="0"/>
        <c:axPos val="l"/>
        <c:majorGridlines>
          <c:spPr>
            <a:ln>
              <a:solidFill>
                <a:schemeClr val="bg1">
                  <a:lumMod val="75000"/>
                </a:schemeClr>
              </a:solidFill>
              <a:prstDash val="dash"/>
            </a:ln>
          </c:spPr>
        </c:majorGridlines>
        <c:numFmt formatCode="0" sourceLinked="1"/>
        <c:majorTickMark val="out"/>
        <c:minorTickMark val="none"/>
        <c:tickLblPos val="nextTo"/>
        <c:spPr>
          <a:noFill/>
          <a:ln>
            <a:noFill/>
          </a:ln>
        </c:spPr>
        <c:crossAx val="228280192"/>
        <c:crosses val="autoZero"/>
        <c:crossBetween val="between"/>
      </c:valAx>
    </c:plotArea>
    <c:legend>
      <c:legendPos val="r"/>
      <c:overlay val="0"/>
    </c:legend>
    <c:plotVisOnly val="1"/>
    <c:dispBlanksAs val="gap"/>
    <c:showDLblsOverMax val="0"/>
  </c:chart>
  <c:spPr>
    <a:ln>
      <a:no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Graf_5!$A$7</c:f>
              <c:strCache>
                <c:ptCount val="1"/>
                <c:pt idx="0">
                  <c:v>Návštevnosť</c:v>
                </c:pt>
              </c:strCache>
            </c:strRef>
          </c:tx>
          <c:spPr>
            <a:solidFill>
              <a:srgbClr val="1E4E9D"/>
            </a:solidFill>
          </c:spPr>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Graf_5!$B$6:$E$6</c:f>
              <c:numCache>
                <c:formatCode>General</c:formatCode>
                <c:ptCount val="4"/>
                <c:pt idx="0">
                  <c:v>2017</c:v>
                </c:pt>
                <c:pt idx="1">
                  <c:v>2018</c:v>
                </c:pt>
                <c:pt idx="2">
                  <c:v>2019</c:v>
                </c:pt>
                <c:pt idx="3">
                  <c:v>2020</c:v>
                </c:pt>
              </c:numCache>
            </c:numRef>
          </c:cat>
          <c:val>
            <c:numRef>
              <c:f>Graf_5!$B$7:$E$7</c:f>
              <c:numCache>
                <c:formatCode>_-* #,##0\ _€_-;\-* #,##0\ _€_-;_-* "-"??\ _€_-;_-@_-</c:formatCode>
                <c:ptCount val="4"/>
                <c:pt idx="0">
                  <c:v>21998794</c:v>
                </c:pt>
                <c:pt idx="1">
                  <c:v>21589030</c:v>
                </c:pt>
                <c:pt idx="2">
                  <c:v>22284644</c:v>
                </c:pt>
                <c:pt idx="3">
                  <c:v>7799806</c:v>
                </c:pt>
              </c:numCache>
            </c:numRef>
          </c:val>
          <c:extLst>
            <c:ext xmlns:c16="http://schemas.microsoft.com/office/drawing/2014/chart" uri="{C3380CC4-5D6E-409C-BE32-E72D297353CC}">
              <c16:uniqueId val="{00000000-C23C-478F-97E4-3C725EFF70AA}"/>
            </c:ext>
          </c:extLst>
        </c:ser>
        <c:dLbls>
          <c:showLegendKey val="0"/>
          <c:showVal val="0"/>
          <c:showCatName val="0"/>
          <c:showSerName val="0"/>
          <c:showPercent val="0"/>
          <c:showBubbleSize val="0"/>
        </c:dLbls>
        <c:gapWidth val="150"/>
        <c:axId val="228337920"/>
        <c:axId val="228347904"/>
      </c:barChart>
      <c:catAx>
        <c:axId val="228337920"/>
        <c:scaling>
          <c:orientation val="minMax"/>
        </c:scaling>
        <c:delete val="0"/>
        <c:axPos val="b"/>
        <c:numFmt formatCode="General" sourceLinked="1"/>
        <c:majorTickMark val="out"/>
        <c:minorTickMark val="none"/>
        <c:tickLblPos val="nextTo"/>
        <c:crossAx val="228347904"/>
        <c:crosses val="autoZero"/>
        <c:auto val="1"/>
        <c:lblAlgn val="ctr"/>
        <c:lblOffset val="100"/>
        <c:noMultiLvlLbl val="0"/>
      </c:catAx>
      <c:valAx>
        <c:axId val="228347904"/>
        <c:scaling>
          <c:orientation val="minMax"/>
        </c:scaling>
        <c:delete val="0"/>
        <c:axPos val="l"/>
        <c:majorGridlines>
          <c:spPr>
            <a:ln>
              <a:solidFill>
                <a:schemeClr val="bg1">
                  <a:lumMod val="75000"/>
                </a:schemeClr>
              </a:solidFill>
              <a:prstDash val="dash"/>
            </a:ln>
          </c:spPr>
        </c:majorGridlines>
        <c:numFmt formatCode="_-* #,##0\ _€_-;\-* #,##0\ _€_-;_-* &quot;-&quot;??\ _€_-;_-@_-" sourceLinked="1"/>
        <c:majorTickMark val="out"/>
        <c:minorTickMark val="none"/>
        <c:tickLblPos val="nextTo"/>
        <c:spPr>
          <a:ln>
            <a:noFill/>
          </a:ln>
        </c:spPr>
        <c:txPr>
          <a:bodyPr/>
          <a:lstStyle/>
          <a:p>
            <a:pPr>
              <a:defRPr sz="900"/>
            </a:pPr>
            <a:endParaRPr lang="sk-SK"/>
          </a:p>
        </c:txPr>
        <c:crossAx val="228337920"/>
        <c:crosses val="autoZero"/>
        <c:crossBetween val="between"/>
        <c:dispUnits>
          <c:builtInUnit val="millions"/>
        </c:dispUnits>
      </c:valAx>
    </c:plotArea>
    <c:plotVisOnly val="1"/>
    <c:dispBlanksAs val="gap"/>
    <c:showDLblsOverMax val="0"/>
  </c:chart>
  <c:spPr>
    <a:ln>
      <a:noFill/>
    </a:ln>
  </c:spPr>
  <c:txPr>
    <a:bodyPr/>
    <a:lstStyle/>
    <a:p>
      <a:pPr>
        <a:defRPr sz="900">
          <a:latin typeface="Arial Narrow" panose="020B0606020202030204" pitchFamily="34" charset="0"/>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10</xdr:col>
      <xdr:colOff>472016</xdr:colOff>
      <xdr:row>4</xdr:row>
      <xdr:rowOff>142876</xdr:rowOff>
    </xdr:from>
    <xdr:to>
      <xdr:col>22</xdr:col>
      <xdr:colOff>392643</xdr:colOff>
      <xdr:row>25</xdr:row>
      <xdr:rowOff>47625</xdr:rowOff>
    </xdr:to>
    <xdr:graphicFrame macro="">
      <xdr:nvGraphicFramePr>
        <xdr:cNvPr id="2" name="Graf 1">
          <a:extLst>
            <a:ext uri="{FF2B5EF4-FFF2-40B4-BE49-F238E27FC236}">
              <a16:creationId xmlns:a16="http://schemas.microsoft.com/office/drawing/2014/main" id="{59A0DFE2-41BF-4F3E-BD15-C799799D0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0.00488</cdr:x>
      <cdr:y>0.22458</cdr:y>
    </cdr:from>
    <cdr:to>
      <cdr:x>0.03644</cdr:x>
      <cdr:y>0.43784</cdr:y>
    </cdr:to>
    <cdr:sp macro="" textlink="">
      <cdr:nvSpPr>
        <cdr:cNvPr id="2" name="BlokTextu 1">
          <a:extLst xmlns:a="http://schemas.openxmlformats.org/drawingml/2006/main">
            <a:ext uri="{FF2B5EF4-FFF2-40B4-BE49-F238E27FC236}">
              <a16:creationId xmlns:a16="http://schemas.microsoft.com/office/drawing/2014/main" id="{23C2588A-0841-4FF8-8509-ED31452C993E}"/>
            </a:ext>
          </a:extLst>
        </cdr:cNvPr>
        <cdr:cNvSpPr txBox="1"/>
      </cdr:nvSpPr>
      <cdr:spPr>
        <a:xfrm xmlns:a="http://schemas.openxmlformats.org/drawingml/2006/main" rot="16200000">
          <a:off x="-299120" y="1328765"/>
          <a:ext cx="939468" cy="26062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a:latin typeface="Arial Narrow" panose="020B0606020202030204" pitchFamily="34" charset="0"/>
            </a:rPr>
            <a:t>Umenie</a:t>
          </a:r>
        </a:p>
      </cdr:txBody>
    </cdr:sp>
  </cdr:relSizeAnchor>
  <cdr:relSizeAnchor xmlns:cdr="http://schemas.openxmlformats.org/drawingml/2006/chartDrawing">
    <cdr:from>
      <cdr:x>0.01117</cdr:x>
      <cdr:y>0.06112</cdr:y>
    </cdr:from>
    <cdr:to>
      <cdr:x>0.04182</cdr:x>
      <cdr:y>0.2904</cdr:y>
    </cdr:to>
    <cdr:sp macro="" textlink="">
      <cdr:nvSpPr>
        <cdr:cNvPr id="4" name="BlokTextu 1">
          <a:extLst xmlns:a="http://schemas.openxmlformats.org/drawingml/2006/main">
            <a:ext uri="{FF2B5EF4-FFF2-40B4-BE49-F238E27FC236}">
              <a16:creationId xmlns:a16="http://schemas.microsoft.com/office/drawing/2014/main" id="{3BDF75B8-AB41-4D1A-99E7-75DE9126A6EC}"/>
            </a:ext>
          </a:extLst>
        </cdr:cNvPr>
        <cdr:cNvSpPr txBox="1"/>
      </cdr:nvSpPr>
      <cdr:spPr>
        <a:xfrm xmlns:a="http://schemas.openxmlformats.org/drawingml/2006/main" rot="16200000">
          <a:off x="-393336" y="768041"/>
          <a:ext cx="1132348" cy="1999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a:latin typeface="Arial Narrow" panose="020B0606020202030204" pitchFamily="34" charset="0"/>
            </a:rPr>
            <a:t>Kultúrne dedičstvo</a:t>
          </a:r>
        </a:p>
      </cdr:txBody>
    </cdr:sp>
  </cdr:relSizeAnchor>
  <cdr:relSizeAnchor xmlns:cdr="http://schemas.openxmlformats.org/drawingml/2006/chartDrawing">
    <cdr:from>
      <cdr:x>0.88175</cdr:x>
      <cdr:y>0.08871</cdr:y>
    </cdr:from>
    <cdr:to>
      <cdr:x>0.9708</cdr:x>
      <cdr:y>0.14062</cdr:y>
    </cdr:to>
    <cdr:sp macro="" textlink="">
      <cdr:nvSpPr>
        <cdr:cNvPr id="6" name="BlokTextu 1">
          <a:extLst xmlns:a="http://schemas.openxmlformats.org/drawingml/2006/main">
            <a:ext uri="{FF2B5EF4-FFF2-40B4-BE49-F238E27FC236}">
              <a16:creationId xmlns:a16="http://schemas.microsoft.com/office/drawing/2014/main" id="{A7A2D75B-C5E0-456F-A967-C463397D3403}"/>
            </a:ext>
          </a:extLst>
        </cdr:cNvPr>
        <cdr:cNvSpPr txBox="1"/>
      </cdr:nvSpPr>
      <cdr:spPr>
        <a:xfrm xmlns:a="http://schemas.openxmlformats.org/drawingml/2006/main">
          <a:off x="5753095" y="416989"/>
          <a:ext cx="581018" cy="2440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63 mil. eur</a:t>
          </a:r>
        </a:p>
      </cdr:txBody>
    </cdr:sp>
  </cdr:relSizeAnchor>
  <cdr:relSizeAnchor xmlns:cdr="http://schemas.openxmlformats.org/drawingml/2006/chartDrawing">
    <cdr:from>
      <cdr:x>0.88038</cdr:x>
      <cdr:y>0.14404</cdr:y>
    </cdr:from>
    <cdr:to>
      <cdr:x>0.95766</cdr:x>
      <cdr:y>0.19596</cdr:y>
    </cdr:to>
    <cdr:sp macro="" textlink="">
      <cdr:nvSpPr>
        <cdr:cNvPr id="7" name="BlokTextu 1">
          <a:extLst xmlns:a="http://schemas.openxmlformats.org/drawingml/2006/main">
            <a:ext uri="{FF2B5EF4-FFF2-40B4-BE49-F238E27FC236}">
              <a16:creationId xmlns:a16="http://schemas.microsoft.com/office/drawing/2014/main" id="{AC99632A-BD94-4506-B714-A8FE17CC4C54}"/>
            </a:ext>
          </a:extLst>
        </cdr:cNvPr>
        <cdr:cNvSpPr txBox="1"/>
      </cdr:nvSpPr>
      <cdr:spPr>
        <a:xfrm xmlns:a="http://schemas.openxmlformats.org/drawingml/2006/main">
          <a:off x="5744164" y="677077"/>
          <a:ext cx="504223" cy="24405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62 mil. eur</a:t>
          </a:r>
        </a:p>
      </cdr:txBody>
    </cdr:sp>
  </cdr:relSizeAnchor>
  <cdr:relSizeAnchor xmlns:cdr="http://schemas.openxmlformats.org/drawingml/2006/chartDrawing">
    <cdr:from>
      <cdr:x>0.87935</cdr:x>
      <cdr:y>0.19534</cdr:y>
    </cdr:from>
    <cdr:to>
      <cdr:x>0.95664</cdr:x>
      <cdr:y>0.24726</cdr:y>
    </cdr:to>
    <cdr:sp macro="" textlink="">
      <cdr:nvSpPr>
        <cdr:cNvPr id="16" name="BlokTextu 1">
          <a:extLst xmlns:a="http://schemas.openxmlformats.org/drawingml/2006/main">
            <a:ext uri="{FF2B5EF4-FFF2-40B4-BE49-F238E27FC236}">
              <a16:creationId xmlns:a16="http://schemas.microsoft.com/office/drawing/2014/main" id="{CFB68CF7-2B32-4264-B945-57BEA91ED7A2}"/>
            </a:ext>
          </a:extLst>
        </cdr:cNvPr>
        <cdr:cNvSpPr txBox="1"/>
      </cdr:nvSpPr>
      <cdr:spPr>
        <a:xfrm xmlns:a="http://schemas.openxmlformats.org/drawingml/2006/main">
          <a:off x="5737442" y="918227"/>
          <a:ext cx="504289" cy="2440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65 mil. eur</a:t>
          </a:r>
        </a:p>
      </cdr:txBody>
    </cdr:sp>
  </cdr:relSizeAnchor>
  <cdr:relSizeAnchor xmlns:cdr="http://schemas.openxmlformats.org/drawingml/2006/chartDrawing">
    <cdr:from>
      <cdr:x>0.87957</cdr:x>
      <cdr:y>0.33411</cdr:y>
    </cdr:from>
    <cdr:to>
      <cdr:x>0.95686</cdr:x>
      <cdr:y>0.3771</cdr:y>
    </cdr:to>
    <cdr:sp macro="" textlink="">
      <cdr:nvSpPr>
        <cdr:cNvPr id="17" name="BlokTextu 1">
          <a:extLst xmlns:a="http://schemas.openxmlformats.org/drawingml/2006/main">
            <a:ext uri="{FF2B5EF4-FFF2-40B4-BE49-F238E27FC236}">
              <a16:creationId xmlns:a16="http://schemas.microsoft.com/office/drawing/2014/main" id="{06E87E16-F814-40DE-8226-58C7BB6E7266}"/>
            </a:ext>
          </a:extLst>
        </cdr:cNvPr>
        <cdr:cNvSpPr txBox="1"/>
      </cdr:nvSpPr>
      <cdr:spPr>
        <a:xfrm xmlns:a="http://schemas.openxmlformats.org/drawingml/2006/main">
          <a:off x="5738877" y="1650083"/>
          <a:ext cx="504288" cy="2123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26 mil. eur</a:t>
          </a:r>
        </a:p>
      </cdr:txBody>
    </cdr:sp>
  </cdr:relSizeAnchor>
  <cdr:relSizeAnchor xmlns:cdr="http://schemas.openxmlformats.org/drawingml/2006/chartDrawing">
    <cdr:from>
      <cdr:x>0.88081</cdr:x>
      <cdr:y>0.2886</cdr:y>
    </cdr:from>
    <cdr:to>
      <cdr:x>0.9581</cdr:x>
      <cdr:y>0.32954</cdr:y>
    </cdr:to>
    <cdr:sp macro="" textlink="">
      <cdr:nvSpPr>
        <cdr:cNvPr id="18" name="BlokTextu 1">
          <a:extLst xmlns:a="http://schemas.openxmlformats.org/drawingml/2006/main">
            <a:ext uri="{FF2B5EF4-FFF2-40B4-BE49-F238E27FC236}">
              <a16:creationId xmlns:a16="http://schemas.microsoft.com/office/drawing/2014/main" id="{06E87E16-F814-40DE-8226-58C7BB6E7266}"/>
            </a:ext>
          </a:extLst>
        </cdr:cNvPr>
        <cdr:cNvSpPr txBox="1"/>
      </cdr:nvSpPr>
      <cdr:spPr>
        <a:xfrm xmlns:a="http://schemas.openxmlformats.org/drawingml/2006/main">
          <a:off x="5746967" y="1425292"/>
          <a:ext cx="504289" cy="20219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64 mil. eur</a:t>
          </a:r>
        </a:p>
      </cdr:txBody>
    </cdr:sp>
  </cdr:relSizeAnchor>
  <cdr:relSizeAnchor xmlns:cdr="http://schemas.openxmlformats.org/drawingml/2006/chartDrawing">
    <cdr:from>
      <cdr:x>0.87412</cdr:x>
      <cdr:y>0.2374</cdr:y>
    </cdr:from>
    <cdr:to>
      <cdr:x>0.96853</cdr:x>
      <cdr:y>0.28243</cdr:y>
    </cdr:to>
    <cdr:sp macro="" textlink="">
      <cdr:nvSpPr>
        <cdr:cNvPr id="19" name="BlokTextu 1">
          <a:extLst xmlns:a="http://schemas.openxmlformats.org/drawingml/2006/main">
            <a:ext uri="{FF2B5EF4-FFF2-40B4-BE49-F238E27FC236}">
              <a16:creationId xmlns:a16="http://schemas.microsoft.com/office/drawing/2014/main" id="{06E87E16-F814-40DE-8226-58C7BB6E7266}"/>
            </a:ext>
          </a:extLst>
        </cdr:cNvPr>
        <cdr:cNvSpPr txBox="1"/>
      </cdr:nvSpPr>
      <cdr:spPr>
        <a:xfrm xmlns:a="http://schemas.openxmlformats.org/drawingml/2006/main">
          <a:off x="5703323" y="1172461"/>
          <a:ext cx="615990" cy="22239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13 mil. eur</a:t>
          </a:r>
        </a:p>
      </cdr:txBody>
    </cdr:sp>
  </cdr:relSizeAnchor>
  <cdr:relSizeAnchor xmlns:cdr="http://schemas.openxmlformats.org/drawingml/2006/chartDrawing">
    <cdr:from>
      <cdr:x>0.87935</cdr:x>
      <cdr:y>0.4329</cdr:y>
    </cdr:from>
    <cdr:to>
      <cdr:x>0.95664</cdr:x>
      <cdr:y>0.49636</cdr:y>
    </cdr:to>
    <cdr:sp macro="" textlink="">
      <cdr:nvSpPr>
        <cdr:cNvPr id="20" name="BlokTextu 1">
          <a:extLst xmlns:a="http://schemas.openxmlformats.org/drawingml/2006/main">
            <a:ext uri="{FF2B5EF4-FFF2-40B4-BE49-F238E27FC236}">
              <a16:creationId xmlns:a16="http://schemas.microsoft.com/office/drawing/2014/main" id="{9B5E29EC-F41B-41EB-99AD-2554EDBEBBCB}"/>
            </a:ext>
          </a:extLst>
        </cdr:cNvPr>
        <cdr:cNvSpPr txBox="1"/>
      </cdr:nvSpPr>
      <cdr:spPr>
        <a:xfrm xmlns:a="http://schemas.openxmlformats.org/drawingml/2006/main">
          <a:off x="5737442" y="2137946"/>
          <a:ext cx="504289" cy="3134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3 mil. eur</a:t>
          </a:r>
        </a:p>
      </cdr:txBody>
    </cdr:sp>
  </cdr:relSizeAnchor>
  <cdr:relSizeAnchor xmlns:cdr="http://schemas.openxmlformats.org/drawingml/2006/chartDrawing">
    <cdr:from>
      <cdr:x>0.87979</cdr:x>
      <cdr:y>0.38541</cdr:y>
    </cdr:from>
    <cdr:to>
      <cdr:x>0.95708</cdr:x>
      <cdr:y>0.44477</cdr:y>
    </cdr:to>
    <cdr:sp macro="" textlink="">
      <cdr:nvSpPr>
        <cdr:cNvPr id="21" name="BlokTextu 1">
          <a:extLst xmlns:a="http://schemas.openxmlformats.org/drawingml/2006/main">
            <a:ext uri="{FF2B5EF4-FFF2-40B4-BE49-F238E27FC236}">
              <a16:creationId xmlns:a16="http://schemas.microsoft.com/office/drawing/2014/main" id="{9B5E29EC-F41B-41EB-99AD-2554EDBEBBCB}"/>
            </a:ext>
          </a:extLst>
        </cdr:cNvPr>
        <cdr:cNvSpPr txBox="1"/>
      </cdr:nvSpPr>
      <cdr:spPr>
        <a:xfrm xmlns:a="http://schemas.openxmlformats.org/drawingml/2006/main">
          <a:off x="5740311" y="1903448"/>
          <a:ext cx="504289" cy="29316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4 mil. eur</a:t>
          </a:r>
        </a:p>
      </cdr:txBody>
    </cdr:sp>
  </cdr:relSizeAnchor>
  <cdr:relSizeAnchor xmlns:cdr="http://schemas.openxmlformats.org/drawingml/2006/chartDrawing">
    <cdr:from>
      <cdr:x>0.87519</cdr:x>
      <cdr:y>0.48397</cdr:y>
    </cdr:from>
    <cdr:to>
      <cdr:x>0.95248</cdr:x>
      <cdr:y>0.529</cdr:y>
    </cdr:to>
    <cdr:sp macro="" textlink="">
      <cdr:nvSpPr>
        <cdr:cNvPr id="22" name="BlokTextu 1">
          <a:extLst xmlns:a="http://schemas.openxmlformats.org/drawingml/2006/main">
            <a:ext uri="{FF2B5EF4-FFF2-40B4-BE49-F238E27FC236}">
              <a16:creationId xmlns:a16="http://schemas.microsoft.com/office/drawing/2014/main" id="{43031C1A-C336-4BA1-8431-A736CA5FA54F}"/>
            </a:ext>
          </a:extLst>
        </cdr:cNvPr>
        <cdr:cNvSpPr txBox="1"/>
      </cdr:nvSpPr>
      <cdr:spPr>
        <a:xfrm xmlns:a="http://schemas.openxmlformats.org/drawingml/2006/main">
          <a:off x="5710302" y="2390179"/>
          <a:ext cx="504288" cy="22239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137 mil. eur</a:t>
          </a:r>
        </a:p>
      </cdr:txBody>
    </cdr:sp>
  </cdr:relSizeAnchor>
  <cdr:relSizeAnchor xmlns:cdr="http://schemas.openxmlformats.org/drawingml/2006/chartDrawing">
    <cdr:from>
      <cdr:x>0.87935</cdr:x>
      <cdr:y>0.53133</cdr:y>
    </cdr:from>
    <cdr:to>
      <cdr:x>0.95664</cdr:x>
      <cdr:y>0.57637</cdr:y>
    </cdr:to>
    <cdr:sp macro="" textlink="">
      <cdr:nvSpPr>
        <cdr:cNvPr id="23" name="BlokTextu 1">
          <a:extLst xmlns:a="http://schemas.openxmlformats.org/drawingml/2006/main">
            <a:ext uri="{FF2B5EF4-FFF2-40B4-BE49-F238E27FC236}">
              <a16:creationId xmlns:a16="http://schemas.microsoft.com/office/drawing/2014/main" id="{00E8920B-0997-4393-8A51-4325E45A1E67}"/>
            </a:ext>
          </a:extLst>
        </cdr:cNvPr>
        <cdr:cNvSpPr txBox="1"/>
      </cdr:nvSpPr>
      <cdr:spPr>
        <a:xfrm xmlns:a="http://schemas.openxmlformats.org/drawingml/2006/main">
          <a:off x="5737442" y="2624080"/>
          <a:ext cx="504289" cy="2224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23 mil. eur</a:t>
          </a:r>
        </a:p>
      </cdr:txBody>
    </cdr:sp>
  </cdr:relSizeAnchor>
  <cdr:relSizeAnchor xmlns:cdr="http://schemas.openxmlformats.org/drawingml/2006/chartDrawing">
    <cdr:from>
      <cdr:x>0.87643</cdr:x>
      <cdr:y>0.58079</cdr:y>
    </cdr:from>
    <cdr:to>
      <cdr:x>0.95372</cdr:x>
      <cdr:y>0.62582</cdr:y>
    </cdr:to>
    <cdr:sp macro="" textlink="">
      <cdr:nvSpPr>
        <cdr:cNvPr id="24" name="BlokTextu 1">
          <a:extLst xmlns:a="http://schemas.openxmlformats.org/drawingml/2006/main">
            <a:ext uri="{FF2B5EF4-FFF2-40B4-BE49-F238E27FC236}">
              <a16:creationId xmlns:a16="http://schemas.microsoft.com/office/drawing/2014/main" id="{6B72E5CA-67A3-4F12-B971-FCAABD81348F}"/>
            </a:ext>
          </a:extLst>
        </cdr:cNvPr>
        <cdr:cNvSpPr txBox="1"/>
      </cdr:nvSpPr>
      <cdr:spPr>
        <a:xfrm xmlns:a="http://schemas.openxmlformats.org/drawingml/2006/main">
          <a:off x="5718392" y="2868336"/>
          <a:ext cx="504289" cy="22238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0,5 mil. eur</a:t>
          </a:r>
        </a:p>
      </cdr:txBody>
    </cdr:sp>
  </cdr:relSizeAnchor>
  <cdr:relSizeAnchor xmlns:cdr="http://schemas.openxmlformats.org/drawingml/2006/chartDrawing">
    <cdr:from>
      <cdr:x>0.87789</cdr:x>
      <cdr:y>0.68145</cdr:y>
    </cdr:from>
    <cdr:to>
      <cdr:x>0.95518</cdr:x>
      <cdr:y>0.72649</cdr:y>
    </cdr:to>
    <cdr:sp macro="" textlink="">
      <cdr:nvSpPr>
        <cdr:cNvPr id="25" name="BlokTextu 1">
          <a:extLst xmlns:a="http://schemas.openxmlformats.org/drawingml/2006/main">
            <a:ext uri="{FF2B5EF4-FFF2-40B4-BE49-F238E27FC236}">
              <a16:creationId xmlns:a16="http://schemas.microsoft.com/office/drawing/2014/main" id="{7A03CC07-70BD-4C6F-8B4B-DE68D80818B8}"/>
            </a:ext>
          </a:extLst>
        </cdr:cNvPr>
        <cdr:cNvSpPr txBox="1"/>
      </cdr:nvSpPr>
      <cdr:spPr>
        <a:xfrm xmlns:a="http://schemas.openxmlformats.org/drawingml/2006/main">
          <a:off x="5727917" y="3365490"/>
          <a:ext cx="504289" cy="2224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1 mil. eur</a:t>
          </a:r>
        </a:p>
      </cdr:txBody>
    </cdr:sp>
  </cdr:relSizeAnchor>
  <cdr:relSizeAnchor xmlns:cdr="http://schemas.openxmlformats.org/drawingml/2006/chartDrawing">
    <cdr:from>
      <cdr:x>0.87914</cdr:x>
      <cdr:y>0.73104</cdr:y>
    </cdr:from>
    <cdr:to>
      <cdr:x>0.95642</cdr:x>
      <cdr:y>0.77607</cdr:y>
    </cdr:to>
    <cdr:sp macro="" textlink="">
      <cdr:nvSpPr>
        <cdr:cNvPr id="26" name="BlokTextu 1">
          <a:extLst xmlns:a="http://schemas.openxmlformats.org/drawingml/2006/main">
            <a:ext uri="{FF2B5EF4-FFF2-40B4-BE49-F238E27FC236}">
              <a16:creationId xmlns:a16="http://schemas.microsoft.com/office/drawing/2014/main" id="{3AC57DEE-8CAD-4F25-90A9-2DB144752734}"/>
            </a:ext>
          </a:extLst>
        </cdr:cNvPr>
        <cdr:cNvSpPr txBox="1"/>
      </cdr:nvSpPr>
      <cdr:spPr>
        <a:xfrm xmlns:a="http://schemas.openxmlformats.org/drawingml/2006/main">
          <a:off x="5736073" y="3610412"/>
          <a:ext cx="504223" cy="22239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59 mil. eur</a:t>
          </a:r>
        </a:p>
      </cdr:txBody>
    </cdr:sp>
  </cdr:relSizeAnchor>
  <cdr:relSizeAnchor xmlns:cdr="http://schemas.openxmlformats.org/drawingml/2006/chartDrawing">
    <cdr:from>
      <cdr:x>0.91688</cdr:x>
      <cdr:y>0.63385</cdr:y>
    </cdr:from>
    <cdr:to>
      <cdr:x>0.99416</cdr:x>
      <cdr:y>0.67889</cdr:y>
    </cdr:to>
    <cdr:sp macro="" textlink="">
      <cdr:nvSpPr>
        <cdr:cNvPr id="27" name="BlokTextu 1">
          <a:extLst xmlns:a="http://schemas.openxmlformats.org/drawingml/2006/main">
            <a:ext uri="{FF2B5EF4-FFF2-40B4-BE49-F238E27FC236}">
              <a16:creationId xmlns:a16="http://schemas.microsoft.com/office/drawing/2014/main" id="{38DC3C3A-3BF5-4EEC-B613-2A3856917C3F}"/>
            </a:ext>
          </a:extLst>
        </cdr:cNvPr>
        <cdr:cNvSpPr txBox="1"/>
      </cdr:nvSpPr>
      <cdr:spPr>
        <a:xfrm xmlns:a="http://schemas.openxmlformats.org/drawingml/2006/main">
          <a:off x="5982289" y="3130394"/>
          <a:ext cx="504223" cy="2224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N/A</a:t>
          </a:r>
        </a:p>
      </cdr:txBody>
    </cdr:sp>
  </cdr:relSizeAnchor>
  <cdr:relSizeAnchor xmlns:cdr="http://schemas.openxmlformats.org/drawingml/2006/chartDrawing">
    <cdr:from>
      <cdr:x>0.89223</cdr:x>
      <cdr:y>0.09314</cdr:y>
    </cdr:from>
    <cdr:to>
      <cdr:x>0.97546</cdr:x>
      <cdr:y>0.13204</cdr:y>
    </cdr:to>
    <cdr:sp macro="" textlink="">
      <cdr:nvSpPr>
        <cdr:cNvPr id="29" name="Obdĺžnik 28">
          <a:extLst xmlns:a="http://schemas.openxmlformats.org/drawingml/2006/main">
            <a:ext uri="{FF2B5EF4-FFF2-40B4-BE49-F238E27FC236}">
              <a16:creationId xmlns:a16="http://schemas.microsoft.com/office/drawing/2014/main" id="{38E6CD41-2147-47B0-A614-103A2FCDBF2C}"/>
            </a:ext>
          </a:extLst>
        </cdr:cNvPr>
        <cdr:cNvSpPr/>
      </cdr:nvSpPr>
      <cdr:spPr>
        <a:xfrm xmlns:a="http://schemas.openxmlformats.org/drawingml/2006/main">
          <a:off x="5821476" y="437813"/>
          <a:ext cx="543044" cy="182853"/>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sk-SK"/>
        </a:p>
      </cdr:txBody>
    </cdr:sp>
  </cdr:relSizeAnchor>
  <cdr:relSizeAnchor xmlns:cdr="http://schemas.openxmlformats.org/drawingml/2006/chartDrawing">
    <cdr:from>
      <cdr:x>0.89389</cdr:x>
      <cdr:y>0.14613</cdr:y>
    </cdr:from>
    <cdr:to>
      <cdr:x>0.97712</cdr:x>
      <cdr:y>0.18503</cdr:y>
    </cdr:to>
    <cdr:sp macro="" textlink="">
      <cdr:nvSpPr>
        <cdr:cNvPr id="30" name="Obdĺžnik 29">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32307" y="686889"/>
          <a:ext cx="543044" cy="182852"/>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sz="1000"/>
        </a:p>
      </cdr:txBody>
    </cdr:sp>
  </cdr:relSizeAnchor>
  <cdr:relSizeAnchor xmlns:cdr="http://schemas.openxmlformats.org/drawingml/2006/chartDrawing">
    <cdr:from>
      <cdr:x>0.89223</cdr:x>
      <cdr:y>0.24108</cdr:y>
    </cdr:from>
    <cdr:to>
      <cdr:x>0.97546</cdr:x>
      <cdr:y>0.27997</cdr:y>
    </cdr:to>
    <cdr:sp macro="" textlink="">
      <cdr:nvSpPr>
        <cdr:cNvPr id="31" name="Obdĺžnik 30">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21476" y="1190615"/>
          <a:ext cx="543044" cy="192067"/>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0.89243</cdr:x>
      <cdr:y>0.19174</cdr:y>
    </cdr:from>
    <cdr:to>
      <cdr:x>0.97566</cdr:x>
      <cdr:y>0.23063</cdr:y>
    </cdr:to>
    <cdr:sp macro="" textlink="">
      <cdr:nvSpPr>
        <cdr:cNvPr id="32" name="Obdĺžnik 31">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22782" y="946959"/>
          <a:ext cx="543044" cy="192067"/>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0.89119</cdr:x>
      <cdr:y>0.29239</cdr:y>
    </cdr:from>
    <cdr:to>
      <cdr:x>0.97442</cdr:x>
      <cdr:y>0.33128</cdr:y>
    </cdr:to>
    <cdr:sp macro="" textlink="">
      <cdr:nvSpPr>
        <cdr:cNvPr id="33" name="Obdĺžnik 32">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14691" y="1444046"/>
          <a:ext cx="543045" cy="192067"/>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0.89243</cdr:x>
      <cdr:y>0.33991</cdr:y>
    </cdr:from>
    <cdr:to>
      <cdr:x>0.97566</cdr:x>
      <cdr:y>0.3788</cdr:y>
    </cdr:to>
    <cdr:sp macro="" textlink="">
      <cdr:nvSpPr>
        <cdr:cNvPr id="34" name="Obdĺžnik 33">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22782" y="1678727"/>
          <a:ext cx="543044" cy="192067"/>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0.89097</cdr:x>
      <cdr:y>0.38736</cdr:y>
    </cdr:from>
    <cdr:to>
      <cdr:x>0.9742</cdr:x>
      <cdr:y>0.42625</cdr:y>
    </cdr:to>
    <cdr:sp macro="" textlink="">
      <cdr:nvSpPr>
        <cdr:cNvPr id="35" name="Obdĺžnik 34">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13257" y="1913042"/>
          <a:ext cx="543044" cy="192067"/>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0.88951</cdr:x>
      <cdr:y>0.43677</cdr:y>
    </cdr:from>
    <cdr:to>
      <cdr:x>0.97274</cdr:x>
      <cdr:y>0.47566</cdr:y>
    </cdr:to>
    <cdr:sp macro="" textlink="">
      <cdr:nvSpPr>
        <cdr:cNvPr id="36" name="Obdĺžnik 35">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03732" y="2157065"/>
          <a:ext cx="543044" cy="192067"/>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0.89097</cdr:x>
      <cdr:y>0.4841</cdr:y>
    </cdr:from>
    <cdr:to>
      <cdr:x>0.9742</cdr:x>
      <cdr:y>0.523</cdr:y>
    </cdr:to>
    <cdr:sp macro="" textlink="">
      <cdr:nvSpPr>
        <cdr:cNvPr id="37" name="Obdĺžnik 36">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13257" y="2390846"/>
          <a:ext cx="543044" cy="192116"/>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0.89265</cdr:x>
      <cdr:y>0.53327</cdr:y>
    </cdr:from>
    <cdr:to>
      <cdr:x>0.97588</cdr:x>
      <cdr:y>0.57184</cdr:y>
    </cdr:to>
    <cdr:sp macro="" textlink="">
      <cdr:nvSpPr>
        <cdr:cNvPr id="38" name="Obdĺžnik 37">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flipV="1">
          <a:off x="5824216" y="2633665"/>
          <a:ext cx="543045" cy="190499"/>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0.89097</cdr:x>
      <cdr:y>0.58285</cdr:y>
    </cdr:from>
    <cdr:to>
      <cdr:x>0.9742</cdr:x>
      <cdr:y>0.62174</cdr:y>
    </cdr:to>
    <cdr:sp macro="" textlink="">
      <cdr:nvSpPr>
        <cdr:cNvPr id="39" name="Obdĺžnik 38">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13257" y="2878527"/>
          <a:ext cx="543044" cy="192067"/>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0.89119</cdr:x>
      <cdr:y>0.63604</cdr:y>
    </cdr:from>
    <cdr:to>
      <cdr:x>0.97442</cdr:x>
      <cdr:y>0.67493</cdr:y>
    </cdr:to>
    <cdr:sp macro="" textlink="">
      <cdr:nvSpPr>
        <cdr:cNvPr id="40" name="Obdĺžnik 39">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14691" y="3141233"/>
          <a:ext cx="543045" cy="192067"/>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0.89243</cdr:x>
      <cdr:y>0.68559</cdr:y>
    </cdr:from>
    <cdr:to>
      <cdr:x>0.97566</cdr:x>
      <cdr:y>0.72448</cdr:y>
    </cdr:to>
    <cdr:sp macro="" textlink="">
      <cdr:nvSpPr>
        <cdr:cNvPr id="41" name="Obdĺžnik 40">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22782" y="3385922"/>
          <a:ext cx="543044" cy="192067"/>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0.89243</cdr:x>
      <cdr:y>0.73125</cdr:y>
    </cdr:from>
    <cdr:to>
      <cdr:x>0.97566</cdr:x>
      <cdr:y>0.77015</cdr:y>
    </cdr:to>
    <cdr:sp macro="" textlink="">
      <cdr:nvSpPr>
        <cdr:cNvPr id="42" name="Obdĺžnik 41">
          <a:extLst xmlns:a="http://schemas.openxmlformats.org/drawingml/2006/main">
            <a:ext uri="{FF2B5EF4-FFF2-40B4-BE49-F238E27FC236}">
              <a16:creationId xmlns:a16="http://schemas.microsoft.com/office/drawing/2014/main" id="{40EB6850-6426-46AB-9CAD-F4EDAD811758}"/>
            </a:ext>
          </a:extLst>
        </cdr:cNvPr>
        <cdr:cNvSpPr/>
      </cdr:nvSpPr>
      <cdr:spPr>
        <a:xfrm xmlns:a="http://schemas.openxmlformats.org/drawingml/2006/main">
          <a:off x="5822782" y="3611444"/>
          <a:ext cx="543044" cy="192116"/>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sz="1050"/>
        </a:p>
      </cdr:txBody>
    </cdr:sp>
  </cdr:relSizeAnchor>
  <cdr:relSizeAnchor xmlns:cdr="http://schemas.openxmlformats.org/drawingml/2006/chartDrawing">
    <cdr:from>
      <cdr:x>0.00292</cdr:x>
      <cdr:y>0.60656</cdr:y>
    </cdr:from>
    <cdr:to>
      <cdr:x>0.11971</cdr:x>
      <cdr:y>0.72973</cdr:y>
    </cdr:to>
    <cdr:sp macro="" textlink="">
      <cdr:nvSpPr>
        <cdr:cNvPr id="45" name="BlokTextu 1">
          <a:extLst xmlns:a="http://schemas.openxmlformats.org/drawingml/2006/main">
            <a:ext uri="{FF2B5EF4-FFF2-40B4-BE49-F238E27FC236}">
              <a16:creationId xmlns:a16="http://schemas.microsoft.com/office/drawing/2014/main" id="{12A99564-E9FD-4774-BF00-8D127B8347DA}"/>
            </a:ext>
          </a:extLst>
        </cdr:cNvPr>
        <cdr:cNvSpPr txBox="1"/>
      </cdr:nvSpPr>
      <cdr:spPr>
        <a:xfrm xmlns:a="http://schemas.openxmlformats.org/drawingml/2006/main" rot="16200000">
          <a:off x="235049" y="2461152"/>
          <a:ext cx="542601" cy="9644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a:latin typeface="Arial Narrow" panose="020B0606020202030204" pitchFamily="34" charset="0"/>
            </a:rPr>
            <a:t>Kreatívny</a:t>
          </a:r>
        </a:p>
        <a:p xmlns:a="http://schemas.openxmlformats.org/drawingml/2006/main">
          <a:r>
            <a:rPr lang="sk-SK" sz="900">
              <a:latin typeface="Arial Narrow" panose="020B0606020202030204" pitchFamily="34" charset="0"/>
            </a:rPr>
            <a:t> priemysel</a:t>
          </a:r>
        </a:p>
      </cdr:txBody>
    </cdr:sp>
  </cdr:relSizeAnchor>
  <cdr:relSizeAnchor xmlns:cdr="http://schemas.openxmlformats.org/drawingml/2006/chartDrawing">
    <cdr:from>
      <cdr:x>0.03691</cdr:x>
      <cdr:y>0.29081</cdr:y>
    </cdr:from>
    <cdr:to>
      <cdr:x>0.25795</cdr:x>
      <cdr:y>0.29212</cdr:y>
    </cdr:to>
    <cdr:cxnSp macro="">
      <cdr:nvCxnSpPr>
        <cdr:cNvPr id="47" name="Rovná spojnica 46">
          <a:extLst xmlns:a="http://schemas.openxmlformats.org/drawingml/2006/main">
            <a:ext uri="{FF2B5EF4-FFF2-40B4-BE49-F238E27FC236}">
              <a16:creationId xmlns:a16="http://schemas.microsoft.com/office/drawing/2014/main" id="{DC59EF20-BAA5-4C2B-BEB9-0DF1B0C3BA05}"/>
            </a:ext>
          </a:extLst>
        </cdr:cNvPr>
        <cdr:cNvCxnSpPr/>
      </cdr:nvCxnSpPr>
      <cdr:spPr>
        <a:xfrm xmlns:a="http://schemas.openxmlformats.org/drawingml/2006/main" flipH="1" flipV="1">
          <a:off x="304801" y="1281114"/>
          <a:ext cx="1825397" cy="5766"/>
        </a:xfrm>
        <a:prstGeom xmlns:a="http://schemas.openxmlformats.org/drawingml/2006/main" prst="line">
          <a:avLst/>
        </a:prstGeom>
      </cdr:spPr>
      <cdr:style>
        <a:lnRef xmlns:a="http://schemas.openxmlformats.org/drawingml/2006/main" idx="1">
          <a:schemeClr val="accent3"/>
        </a:lnRef>
        <a:fillRef xmlns:a="http://schemas.openxmlformats.org/drawingml/2006/main" idx="0">
          <a:schemeClr val="accent3"/>
        </a:fillRef>
        <a:effectRef xmlns:a="http://schemas.openxmlformats.org/drawingml/2006/main" idx="0">
          <a:schemeClr val="accent3"/>
        </a:effectRef>
        <a:fontRef xmlns:a="http://schemas.openxmlformats.org/drawingml/2006/main" idx="minor">
          <a:schemeClr val="tx1"/>
        </a:fontRef>
      </cdr:style>
    </cdr:cxnSp>
  </cdr:relSizeAnchor>
  <cdr:relSizeAnchor xmlns:cdr="http://schemas.openxmlformats.org/drawingml/2006/chartDrawing">
    <cdr:from>
      <cdr:x>0.04265</cdr:x>
      <cdr:y>0.48389</cdr:y>
    </cdr:from>
    <cdr:to>
      <cdr:x>0.26377</cdr:x>
      <cdr:y>0.48389</cdr:y>
    </cdr:to>
    <cdr:cxnSp macro="">
      <cdr:nvCxnSpPr>
        <cdr:cNvPr id="48" name="Rovná spojnica 47">
          <a:extLst xmlns:a="http://schemas.openxmlformats.org/drawingml/2006/main">
            <a:ext uri="{FF2B5EF4-FFF2-40B4-BE49-F238E27FC236}">
              <a16:creationId xmlns:a16="http://schemas.microsoft.com/office/drawing/2014/main" id="{4E56833E-55D9-400B-88E4-DE5599BF9AD0}"/>
            </a:ext>
          </a:extLst>
        </cdr:cNvPr>
        <cdr:cNvCxnSpPr/>
      </cdr:nvCxnSpPr>
      <cdr:spPr>
        <a:xfrm xmlns:a="http://schemas.openxmlformats.org/drawingml/2006/main" flipH="1">
          <a:off x="278275" y="2389794"/>
          <a:ext cx="1442725" cy="0"/>
        </a:xfrm>
        <a:prstGeom xmlns:a="http://schemas.openxmlformats.org/drawingml/2006/main" prst="line">
          <a:avLst/>
        </a:prstGeom>
      </cdr:spPr>
      <cdr:style>
        <a:lnRef xmlns:a="http://schemas.openxmlformats.org/drawingml/2006/main" idx="1">
          <a:schemeClr val="accent3"/>
        </a:lnRef>
        <a:fillRef xmlns:a="http://schemas.openxmlformats.org/drawingml/2006/main" idx="0">
          <a:schemeClr val="accent3"/>
        </a:fillRef>
        <a:effectRef xmlns:a="http://schemas.openxmlformats.org/drawingml/2006/main" idx="0">
          <a:schemeClr val="accent3"/>
        </a:effectRef>
        <a:fontRef xmlns:a="http://schemas.openxmlformats.org/drawingml/2006/main" idx="minor">
          <a:schemeClr val="tx1"/>
        </a:fontRef>
      </cdr:style>
    </cdr:cxnSp>
  </cdr:relSizeAnchor>
  <cdr:relSizeAnchor xmlns:cdr="http://schemas.openxmlformats.org/drawingml/2006/chartDrawing">
    <cdr:from>
      <cdr:x>0.03703</cdr:x>
      <cdr:y>0.58676</cdr:y>
    </cdr:from>
    <cdr:to>
      <cdr:x>0.25815</cdr:x>
      <cdr:y>0.58676</cdr:y>
    </cdr:to>
    <cdr:cxnSp macro="">
      <cdr:nvCxnSpPr>
        <cdr:cNvPr id="49" name="Rovná spojnica 48">
          <a:extLst xmlns:a="http://schemas.openxmlformats.org/drawingml/2006/main">
            <a:ext uri="{FF2B5EF4-FFF2-40B4-BE49-F238E27FC236}">
              <a16:creationId xmlns:a16="http://schemas.microsoft.com/office/drawing/2014/main" id="{4E56833E-55D9-400B-88E4-DE5599BF9AD0}"/>
            </a:ext>
          </a:extLst>
        </cdr:cNvPr>
        <cdr:cNvCxnSpPr/>
      </cdr:nvCxnSpPr>
      <cdr:spPr>
        <a:xfrm xmlns:a="http://schemas.openxmlformats.org/drawingml/2006/main" flipH="1">
          <a:off x="241610" y="2897841"/>
          <a:ext cx="1442725" cy="0"/>
        </a:xfrm>
        <a:prstGeom xmlns:a="http://schemas.openxmlformats.org/drawingml/2006/main" prst="line">
          <a:avLst/>
        </a:prstGeom>
      </cdr:spPr>
      <cdr:style>
        <a:lnRef xmlns:a="http://schemas.openxmlformats.org/drawingml/2006/main" idx="1">
          <a:schemeClr val="accent3"/>
        </a:lnRef>
        <a:fillRef xmlns:a="http://schemas.openxmlformats.org/drawingml/2006/main" idx="0">
          <a:schemeClr val="accent3"/>
        </a:fillRef>
        <a:effectRef xmlns:a="http://schemas.openxmlformats.org/drawingml/2006/main" idx="0">
          <a:schemeClr val="accent3"/>
        </a:effectRef>
        <a:fontRef xmlns:a="http://schemas.openxmlformats.org/drawingml/2006/main" idx="minor">
          <a:schemeClr val="tx1"/>
        </a:fontRef>
      </cdr:style>
    </cdr:cxnSp>
  </cdr:relSizeAnchor>
  <cdr:relSizeAnchor xmlns:cdr="http://schemas.openxmlformats.org/drawingml/2006/chartDrawing">
    <cdr:from>
      <cdr:x>0.03871</cdr:x>
      <cdr:y>0.73299</cdr:y>
    </cdr:from>
    <cdr:to>
      <cdr:x>0.25982</cdr:x>
      <cdr:y>0.73299</cdr:y>
    </cdr:to>
    <cdr:cxnSp macro="">
      <cdr:nvCxnSpPr>
        <cdr:cNvPr id="50" name="Rovná spojnica 49">
          <a:extLst xmlns:a="http://schemas.openxmlformats.org/drawingml/2006/main">
            <a:ext uri="{FF2B5EF4-FFF2-40B4-BE49-F238E27FC236}">
              <a16:creationId xmlns:a16="http://schemas.microsoft.com/office/drawing/2014/main" id="{4E56833E-55D9-400B-88E4-DE5599BF9AD0}"/>
            </a:ext>
          </a:extLst>
        </cdr:cNvPr>
        <cdr:cNvCxnSpPr/>
      </cdr:nvCxnSpPr>
      <cdr:spPr>
        <a:xfrm xmlns:a="http://schemas.openxmlformats.org/drawingml/2006/main" flipH="1">
          <a:off x="252569" y="3620024"/>
          <a:ext cx="1442660" cy="0"/>
        </a:xfrm>
        <a:prstGeom xmlns:a="http://schemas.openxmlformats.org/drawingml/2006/main" prst="line">
          <a:avLst/>
        </a:prstGeom>
      </cdr:spPr>
      <cdr:style>
        <a:lnRef xmlns:a="http://schemas.openxmlformats.org/drawingml/2006/main" idx="1">
          <a:schemeClr val="accent3"/>
        </a:lnRef>
        <a:fillRef xmlns:a="http://schemas.openxmlformats.org/drawingml/2006/main" idx="0">
          <a:schemeClr val="accent3"/>
        </a:fillRef>
        <a:effectRef xmlns:a="http://schemas.openxmlformats.org/drawingml/2006/main" idx="0">
          <a:schemeClr val="accent3"/>
        </a:effectRef>
        <a:fontRef xmlns:a="http://schemas.openxmlformats.org/drawingml/2006/main" idx="minor">
          <a:schemeClr val="tx1"/>
        </a:fontRef>
      </cdr:style>
    </cdr:cxnSp>
  </cdr:relSizeAnchor>
  <cdr:relSizeAnchor xmlns:cdr="http://schemas.openxmlformats.org/drawingml/2006/chartDrawing">
    <cdr:from>
      <cdr:x>0.00195</cdr:x>
      <cdr:y>0.42703</cdr:y>
    </cdr:from>
    <cdr:to>
      <cdr:x>0.03177</cdr:x>
      <cdr:y>0.60436</cdr:y>
    </cdr:to>
    <cdr:sp macro="" textlink="">
      <cdr:nvSpPr>
        <cdr:cNvPr id="43" name="BlokTextu 1">
          <a:extLst xmlns:a="http://schemas.openxmlformats.org/drawingml/2006/main">
            <a:ext uri="{FF2B5EF4-FFF2-40B4-BE49-F238E27FC236}">
              <a16:creationId xmlns:a16="http://schemas.microsoft.com/office/drawing/2014/main" id="{9DFDBB52-4C36-406D-992B-EFA23B9FA0D4}"/>
            </a:ext>
          </a:extLst>
        </cdr:cNvPr>
        <cdr:cNvSpPr txBox="1"/>
      </cdr:nvSpPr>
      <cdr:spPr>
        <a:xfrm xmlns:a="http://schemas.openxmlformats.org/drawingml/2006/main" rot="16200000">
          <a:off x="-251370" y="2148661"/>
          <a:ext cx="781206" cy="2462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a:latin typeface="Arial Narrow" panose="020B0606020202030204" pitchFamily="34" charset="0"/>
            </a:rPr>
            <a:t>Médiá </a:t>
          </a:r>
        </a:p>
        <a:p xmlns:a="http://schemas.openxmlformats.org/drawingml/2006/main">
          <a:r>
            <a:rPr lang="sk-SK" sz="900">
              <a:latin typeface="Arial Narrow" panose="020B0606020202030204" pitchFamily="34" charset="0"/>
            </a:rPr>
            <a:t>a audiovízia</a:t>
          </a:r>
        </a:p>
      </cdr:txBody>
    </cdr:sp>
  </cdr:relSizeAnchor>
  <cdr:relSizeAnchor xmlns:cdr="http://schemas.openxmlformats.org/drawingml/2006/chartDrawing">
    <cdr:from>
      <cdr:x>0.8764</cdr:x>
      <cdr:y>0.82803</cdr:y>
    </cdr:from>
    <cdr:to>
      <cdr:x>0.95368</cdr:x>
      <cdr:y>0.87306</cdr:y>
    </cdr:to>
    <cdr:sp macro="" textlink="">
      <cdr:nvSpPr>
        <cdr:cNvPr id="44" name="BlokTextu 1">
          <a:extLst xmlns:a="http://schemas.openxmlformats.org/drawingml/2006/main">
            <a:ext uri="{FF2B5EF4-FFF2-40B4-BE49-F238E27FC236}">
              <a16:creationId xmlns:a16="http://schemas.microsoft.com/office/drawing/2014/main" id="{7765BBBA-2579-4DB9-8F28-4D8B7C4226CB}"/>
            </a:ext>
          </a:extLst>
        </cdr:cNvPr>
        <cdr:cNvSpPr txBox="1"/>
      </cdr:nvSpPr>
      <cdr:spPr>
        <a:xfrm xmlns:a="http://schemas.openxmlformats.org/drawingml/2006/main">
          <a:off x="5718175" y="4089400"/>
          <a:ext cx="504223" cy="22239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  8 mil. eur</a:t>
          </a:r>
        </a:p>
      </cdr:txBody>
    </cdr:sp>
  </cdr:relSizeAnchor>
  <cdr:relSizeAnchor xmlns:cdr="http://schemas.openxmlformats.org/drawingml/2006/chartDrawing">
    <cdr:from>
      <cdr:x>0.891</cdr:x>
      <cdr:y>0.88396</cdr:y>
    </cdr:from>
    <cdr:to>
      <cdr:x>0.97423</cdr:x>
      <cdr:y>0.92286</cdr:y>
    </cdr:to>
    <cdr:sp macro="" textlink="">
      <cdr:nvSpPr>
        <cdr:cNvPr id="46" name="Obdĺžnik 45">
          <a:extLst xmlns:a="http://schemas.openxmlformats.org/drawingml/2006/main">
            <a:ext uri="{FF2B5EF4-FFF2-40B4-BE49-F238E27FC236}">
              <a16:creationId xmlns:a16="http://schemas.microsoft.com/office/drawing/2014/main" id="{80280EFC-EFD6-4E3B-A2B6-7DBB50D45011}"/>
            </a:ext>
          </a:extLst>
        </cdr:cNvPr>
        <cdr:cNvSpPr/>
      </cdr:nvSpPr>
      <cdr:spPr>
        <a:xfrm xmlns:a="http://schemas.openxmlformats.org/drawingml/2006/main">
          <a:off x="5813425" y="4365625"/>
          <a:ext cx="543044" cy="192116"/>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sz="1050"/>
        </a:p>
      </cdr:txBody>
    </cdr:sp>
  </cdr:relSizeAnchor>
  <cdr:relSizeAnchor xmlns:cdr="http://schemas.openxmlformats.org/drawingml/2006/chartDrawing">
    <cdr:from>
      <cdr:x>0.891</cdr:x>
      <cdr:y>0.82996</cdr:y>
    </cdr:from>
    <cdr:to>
      <cdr:x>0.97423</cdr:x>
      <cdr:y>0.86886</cdr:y>
    </cdr:to>
    <cdr:sp macro="" textlink="">
      <cdr:nvSpPr>
        <cdr:cNvPr id="51" name="Obdĺžnik 50">
          <a:extLst xmlns:a="http://schemas.openxmlformats.org/drawingml/2006/main">
            <a:ext uri="{FF2B5EF4-FFF2-40B4-BE49-F238E27FC236}">
              <a16:creationId xmlns:a16="http://schemas.microsoft.com/office/drawing/2014/main" id="{80280EFC-EFD6-4E3B-A2B6-7DBB50D45011}"/>
            </a:ext>
          </a:extLst>
        </cdr:cNvPr>
        <cdr:cNvSpPr/>
      </cdr:nvSpPr>
      <cdr:spPr>
        <a:xfrm xmlns:a="http://schemas.openxmlformats.org/drawingml/2006/main">
          <a:off x="5813425" y="4098925"/>
          <a:ext cx="543044" cy="192116"/>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sz="1050"/>
        </a:p>
      </cdr:txBody>
    </cdr:sp>
  </cdr:relSizeAnchor>
  <cdr:relSizeAnchor xmlns:cdr="http://schemas.openxmlformats.org/drawingml/2006/chartDrawing">
    <cdr:from>
      <cdr:x>0.88175</cdr:x>
      <cdr:y>0.88235</cdr:y>
    </cdr:from>
    <cdr:to>
      <cdr:x>0.98686</cdr:x>
      <cdr:y>0.92285</cdr:y>
    </cdr:to>
    <cdr:sp macro="" textlink="">
      <cdr:nvSpPr>
        <cdr:cNvPr id="9" name="BlokTextu 8">
          <a:extLst xmlns:a="http://schemas.openxmlformats.org/drawingml/2006/main">
            <a:ext uri="{FF2B5EF4-FFF2-40B4-BE49-F238E27FC236}">
              <a16:creationId xmlns:a16="http://schemas.microsoft.com/office/drawing/2014/main" id="{0946ECB2-B9CB-4B94-B057-0A86BC94B226}"/>
            </a:ext>
          </a:extLst>
        </cdr:cNvPr>
        <cdr:cNvSpPr txBox="1"/>
      </cdr:nvSpPr>
      <cdr:spPr>
        <a:xfrm xmlns:a="http://schemas.openxmlformats.org/drawingml/2006/main">
          <a:off x="5753101" y="4357689"/>
          <a:ext cx="685799"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k-SK" sz="900" b="1">
              <a:latin typeface="Arial Narrow" panose="020B0606020202030204" pitchFamily="34" charset="0"/>
            </a:rPr>
            <a:t>2 mil. eur</a:t>
          </a:r>
        </a:p>
      </cdr:txBody>
    </cdr:sp>
  </cdr:relSizeAnchor>
  <cdr:relSizeAnchor xmlns:cdr="http://schemas.openxmlformats.org/drawingml/2006/chartDrawing">
    <cdr:from>
      <cdr:x>0</cdr:x>
      <cdr:y>0.77981</cdr:y>
    </cdr:from>
    <cdr:to>
      <cdr:x>0.03893</cdr:x>
      <cdr:y>0.88589</cdr:y>
    </cdr:to>
    <cdr:sp macro="" textlink="">
      <cdr:nvSpPr>
        <cdr:cNvPr id="53" name="BlokTextu 1">
          <a:extLst xmlns:a="http://schemas.openxmlformats.org/drawingml/2006/main">
            <a:ext uri="{FF2B5EF4-FFF2-40B4-BE49-F238E27FC236}">
              <a16:creationId xmlns:a16="http://schemas.microsoft.com/office/drawing/2014/main" id="{27F86CB5-47DC-4176-9144-E0B661B292C6}"/>
            </a:ext>
          </a:extLst>
        </cdr:cNvPr>
        <cdr:cNvSpPr txBox="1"/>
      </cdr:nvSpPr>
      <cdr:spPr>
        <a:xfrm xmlns:a="http://schemas.openxmlformats.org/drawingml/2006/main" rot="16200000">
          <a:off x="-134937" y="3986211"/>
          <a:ext cx="523875" cy="2540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a:latin typeface="Arial Narrow" panose="020B0606020202030204" pitchFamily="34" charset="0"/>
            </a:rPr>
            <a:t>Prierezové</a:t>
          </a:r>
        </a:p>
      </cdr:txBody>
    </cdr:sp>
  </cdr:relSizeAnchor>
  <cdr:relSizeAnchor xmlns:cdr="http://schemas.openxmlformats.org/drawingml/2006/chartDrawing">
    <cdr:from>
      <cdr:x>0.91873</cdr:x>
      <cdr:y>0.78174</cdr:y>
    </cdr:from>
    <cdr:to>
      <cdr:x>0.99601</cdr:x>
      <cdr:y>0.82678</cdr:y>
    </cdr:to>
    <cdr:sp macro="" textlink="">
      <cdr:nvSpPr>
        <cdr:cNvPr id="54" name="BlokTextu 1">
          <a:extLst xmlns:a="http://schemas.openxmlformats.org/drawingml/2006/main">
            <a:ext uri="{FF2B5EF4-FFF2-40B4-BE49-F238E27FC236}">
              <a16:creationId xmlns:a16="http://schemas.microsoft.com/office/drawing/2014/main" id="{609DF67C-870E-4171-922B-34D701998DC3}"/>
            </a:ext>
          </a:extLst>
        </cdr:cNvPr>
        <cdr:cNvSpPr txBox="1"/>
      </cdr:nvSpPr>
      <cdr:spPr>
        <a:xfrm xmlns:a="http://schemas.openxmlformats.org/drawingml/2006/main">
          <a:off x="5994400" y="3860800"/>
          <a:ext cx="504223" cy="2224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b="1">
              <a:latin typeface="Arial Narrow" panose="020B0606020202030204" pitchFamily="34" charset="0"/>
            </a:rPr>
            <a:t>N/A</a:t>
          </a:r>
        </a:p>
      </cdr:txBody>
    </cdr:sp>
  </cdr:relSizeAnchor>
  <cdr:relSizeAnchor xmlns:cdr="http://schemas.openxmlformats.org/drawingml/2006/chartDrawing">
    <cdr:from>
      <cdr:x>0.89246</cdr:x>
      <cdr:y>0.77981</cdr:y>
    </cdr:from>
    <cdr:to>
      <cdr:x>0.97569</cdr:x>
      <cdr:y>0.8187</cdr:y>
    </cdr:to>
    <cdr:sp macro="" textlink="">
      <cdr:nvSpPr>
        <cdr:cNvPr id="55" name="Obdĺžnik 54">
          <a:extLst xmlns:a="http://schemas.openxmlformats.org/drawingml/2006/main">
            <a:ext uri="{FF2B5EF4-FFF2-40B4-BE49-F238E27FC236}">
              <a16:creationId xmlns:a16="http://schemas.microsoft.com/office/drawing/2014/main" id="{01794C7F-9B55-45D5-8E03-C00A5F629E05}"/>
            </a:ext>
          </a:extLst>
        </cdr:cNvPr>
        <cdr:cNvSpPr/>
      </cdr:nvSpPr>
      <cdr:spPr>
        <a:xfrm xmlns:a="http://schemas.openxmlformats.org/drawingml/2006/main">
          <a:off x="5822950" y="3851275"/>
          <a:ext cx="543045" cy="192067"/>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202141</xdr:colOff>
      <xdr:row>9</xdr:row>
      <xdr:rowOff>93133</xdr:rowOff>
    </xdr:from>
    <xdr:to>
      <xdr:col>9</xdr:col>
      <xdr:colOff>477307</xdr:colOff>
      <xdr:row>22</xdr:row>
      <xdr:rowOff>95250</xdr:rowOff>
    </xdr:to>
    <xdr:graphicFrame macro="">
      <xdr:nvGraphicFramePr>
        <xdr:cNvPr id="2" name="Graf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584200</xdr:colOff>
      <xdr:row>7</xdr:row>
      <xdr:rowOff>20108</xdr:rowOff>
    </xdr:from>
    <xdr:to>
      <xdr:col>13</xdr:col>
      <xdr:colOff>245534</xdr:colOff>
      <xdr:row>17</xdr:row>
      <xdr:rowOff>22225</xdr:rowOff>
    </xdr:to>
    <xdr:graphicFrame macro="">
      <xdr:nvGraphicFramePr>
        <xdr:cNvPr id="2" name="Graf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266697</xdr:colOff>
      <xdr:row>7</xdr:row>
      <xdr:rowOff>123825</xdr:rowOff>
    </xdr:from>
    <xdr:to>
      <xdr:col>14</xdr:col>
      <xdr:colOff>123825</xdr:colOff>
      <xdr:row>19</xdr:row>
      <xdr:rowOff>76201</xdr:rowOff>
    </xdr:to>
    <xdr:graphicFrame macro="">
      <xdr:nvGraphicFramePr>
        <xdr:cNvPr id="2" name="Graf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545041</xdr:colOff>
      <xdr:row>8</xdr:row>
      <xdr:rowOff>32809</xdr:rowOff>
    </xdr:from>
    <xdr:to>
      <xdr:col>13</xdr:col>
      <xdr:colOff>240241</xdr:colOff>
      <xdr:row>22</xdr:row>
      <xdr:rowOff>130176</xdr:rowOff>
    </xdr:to>
    <xdr:graphicFrame macro="">
      <xdr:nvGraphicFramePr>
        <xdr:cNvPr id="2" name="Graf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23"/>
  <sheetViews>
    <sheetView tabSelected="1" zoomScale="110" zoomScaleNormal="110" workbookViewId="0">
      <selection activeCell="B7" sqref="B7"/>
    </sheetView>
  </sheetViews>
  <sheetFormatPr defaultColWidth="8.85546875" defaultRowHeight="15"/>
  <cols>
    <col min="1" max="1" width="11.42578125" customWidth="1"/>
    <col min="2" max="2" width="106.7109375" customWidth="1"/>
    <col min="3" max="3" width="13.42578125" customWidth="1"/>
    <col min="4" max="4" width="32.5703125" customWidth="1"/>
    <col min="6" max="6" width="22.85546875" customWidth="1"/>
    <col min="7" max="7" width="13" customWidth="1"/>
  </cols>
  <sheetData>
    <row r="1" spans="1:4">
      <c r="A1" s="156" t="s">
        <v>1</v>
      </c>
      <c r="B1" s="156" t="s">
        <v>179</v>
      </c>
    </row>
    <row r="2" spans="1:4">
      <c r="A2" s="156" t="s">
        <v>2</v>
      </c>
      <c r="B2" s="157" t="s">
        <v>451</v>
      </c>
    </row>
    <row r="3" spans="1:4">
      <c r="A3" s="156" t="s">
        <v>3</v>
      </c>
      <c r="B3" s="156" t="s">
        <v>546</v>
      </c>
    </row>
    <row r="4" spans="1:4">
      <c r="A4" s="156" t="s">
        <v>4</v>
      </c>
      <c r="B4" s="156" t="s">
        <v>548</v>
      </c>
    </row>
    <row r="5" spans="1:4">
      <c r="A5" s="156"/>
      <c r="B5" s="156" t="s">
        <v>549</v>
      </c>
    </row>
    <row r="6" spans="1:4">
      <c r="A6" s="156"/>
      <c r="B6" s="156"/>
    </row>
    <row r="7" spans="1:4" ht="16.5">
      <c r="A7" s="63" t="s">
        <v>182</v>
      </c>
      <c r="B7" s="62"/>
    </row>
    <row r="8" spans="1:4" ht="16.5">
      <c r="A8" s="65" t="s">
        <v>183</v>
      </c>
      <c r="B8" s="65" t="s">
        <v>184</v>
      </c>
      <c r="C8" s="81" t="s">
        <v>208</v>
      </c>
    </row>
    <row r="9" spans="1:4" ht="18" customHeight="1">
      <c r="A9" s="66">
        <v>1</v>
      </c>
      <c r="B9" s="64" t="s">
        <v>185</v>
      </c>
      <c r="C9" s="154" t="s">
        <v>209</v>
      </c>
      <c r="D9" s="54"/>
    </row>
    <row r="10" spans="1:4" ht="16.5">
      <c r="A10" s="66">
        <v>2</v>
      </c>
      <c r="B10" s="64" t="s">
        <v>186</v>
      </c>
      <c r="C10" s="80" t="s">
        <v>209</v>
      </c>
      <c r="D10" s="54"/>
    </row>
    <row r="11" spans="1:4" ht="16.5">
      <c r="A11" s="66">
        <v>3</v>
      </c>
      <c r="B11" s="64" t="s">
        <v>187</v>
      </c>
      <c r="C11" s="80" t="s">
        <v>209</v>
      </c>
      <c r="D11" s="54"/>
    </row>
    <row r="12" spans="1:4" ht="15.75" customHeight="1">
      <c r="A12" s="66">
        <v>4</v>
      </c>
      <c r="B12" s="64" t="s">
        <v>188</v>
      </c>
      <c r="C12" s="80" t="s">
        <v>209</v>
      </c>
      <c r="D12" s="54"/>
    </row>
    <row r="13" spans="1:4" ht="16.5">
      <c r="A13" s="66">
        <v>5</v>
      </c>
      <c r="B13" s="64" t="s">
        <v>189</v>
      </c>
      <c r="C13" s="80" t="s">
        <v>209</v>
      </c>
      <c r="D13" s="54"/>
    </row>
    <row r="14" spans="1:4">
      <c r="A14" s="54"/>
      <c r="B14" s="54"/>
      <c r="C14" s="54"/>
      <c r="D14" s="54"/>
    </row>
    <row r="15" spans="1:4">
      <c r="A15" s="54"/>
      <c r="B15" s="54"/>
      <c r="C15" s="54"/>
      <c r="D15" s="54"/>
    </row>
    <row r="16" spans="1:4" ht="16.5">
      <c r="A16" s="63" t="s">
        <v>502</v>
      </c>
      <c r="B16" s="62"/>
      <c r="C16" s="54"/>
      <c r="D16" s="54"/>
    </row>
    <row r="17" spans="1:4" ht="16.5">
      <c r="A17" s="81" t="s">
        <v>503</v>
      </c>
      <c r="B17" s="81" t="s">
        <v>184</v>
      </c>
      <c r="C17" s="81" t="s">
        <v>208</v>
      </c>
      <c r="D17" s="54"/>
    </row>
    <row r="18" spans="1:4" ht="16.5">
      <c r="A18" s="66">
        <v>1</v>
      </c>
      <c r="B18" s="64" t="s">
        <v>475</v>
      </c>
      <c r="C18" s="80" t="s">
        <v>209</v>
      </c>
    </row>
    <row r="19" spans="1:4" ht="16.5">
      <c r="A19" s="66">
        <v>2</v>
      </c>
      <c r="B19" s="64" t="s">
        <v>541</v>
      </c>
      <c r="C19" s="80" t="s">
        <v>209</v>
      </c>
    </row>
    <row r="20" spans="1:4" ht="16.5">
      <c r="A20" s="66">
        <v>3</v>
      </c>
      <c r="B20" s="64" t="s">
        <v>542</v>
      </c>
      <c r="C20" s="80" t="s">
        <v>209</v>
      </c>
    </row>
    <row r="21" spans="1:4" ht="16.5">
      <c r="A21" s="66">
        <v>4</v>
      </c>
      <c r="B21" s="64" t="s">
        <v>543</v>
      </c>
      <c r="C21" s="80" t="s">
        <v>209</v>
      </c>
    </row>
    <row r="22" spans="1:4" ht="16.5">
      <c r="A22" s="66">
        <v>5</v>
      </c>
      <c r="B22" s="64" t="s">
        <v>544</v>
      </c>
      <c r="C22" s="80" t="s">
        <v>209</v>
      </c>
    </row>
    <row r="23" spans="1:4" ht="16.5">
      <c r="A23" s="135">
        <v>6</v>
      </c>
      <c r="B23" s="64" t="s">
        <v>545</v>
      </c>
      <c r="C23" s="80" t="s">
        <v>209</v>
      </c>
    </row>
  </sheetData>
  <hyperlinks>
    <hyperlink ref="C10" location="Graf_2!A1" display="Prejsť na dáta" xr:uid="{00000000-0004-0000-0000-000000000000}"/>
    <hyperlink ref="C11" location="Graf_3!A1" display="Prejsť na dáta" xr:uid="{00000000-0004-0000-0000-000001000000}"/>
    <hyperlink ref="C12" location="Graf_4!A1" display="Prejsť na dáta" xr:uid="{00000000-0004-0000-0000-000002000000}"/>
    <hyperlink ref="C13" location="Graf_5!A1" display="Prejsť na dáta" xr:uid="{00000000-0004-0000-0000-000003000000}"/>
    <hyperlink ref="C9" location="Graf_1!A1" display="Prejsť na dáta" xr:uid="{00000000-0004-0000-0000-000004000000}"/>
    <hyperlink ref="C19" location="Tabuľka_2!A1" display="Prejsť na dáta" xr:uid="{00000000-0004-0000-0000-000005000000}"/>
    <hyperlink ref="C20" location="Tabuľka_3!A1" display="Prejsť na dáta" xr:uid="{00000000-0004-0000-0000-000006000000}"/>
    <hyperlink ref="C21" location="Tabuľka_4!A1" display="Prejsť na dáta" xr:uid="{00000000-0004-0000-0000-000007000000}"/>
    <hyperlink ref="C22" location="Tabuľka_5!A1" display="Prejsť na dáta" xr:uid="{00000000-0004-0000-0000-000008000000}"/>
    <hyperlink ref="C18" location="Tabuľka_1!A1" display="Prejsť na dáta" xr:uid="{00000000-0004-0000-0000-000009000000}"/>
    <hyperlink ref="C23" location="Tabuľka_6!A1" display="Prejsť na dáta" xr:uid="{00000000-0004-0000-0000-00000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1"/>
  <sheetViews>
    <sheetView workbookViewId="0">
      <selection activeCell="A4" sqref="A4"/>
    </sheetView>
  </sheetViews>
  <sheetFormatPr defaultRowHeight="15"/>
  <cols>
    <col min="1" max="1" width="28.140625" bestFit="1" customWidth="1"/>
    <col min="2" max="2" width="11.7109375" customWidth="1"/>
    <col min="3" max="3" width="53.42578125" customWidth="1"/>
  </cols>
  <sheetData>
    <row r="1" spans="1:7" s="68" customFormat="1" ht="16.5">
      <c r="A1" s="74" t="s">
        <v>201</v>
      </c>
    </row>
    <row r="2" spans="1:7" s="68" customFormat="1" ht="16.5"/>
    <row r="3" spans="1:7" ht="21" customHeight="1">
      <c r="A3" s="76" t="s">
        <v>541</v>
      </c>
      <c r="B3" s="76"/>
      <c r="C3" s="76"/>
      <c r="D3" s="76"/>
      <c r="E3" s="76"/>
      <c r="F3" s="76"/>
      <c r="G3" s="76"/>
    </row>
    <row r="4" spans="1:7" s="54" customFormat="1" ht="21" customHeight="1">
      <c r="A4" s="155"/>
      <c r="B4" s="155"/>
      <c r="C4" s="155"/>
      <c r="D4" s="155"/>
      <c r="E4" s="155"/>
      <c r="F4" s="155"/>
      <c r="G4" s="155"/>
    </row>
    <row r="5" spans="1:7" ht="15.75" thickBot="1">
      <c r="A5" s="176" t="s">
        <v>476</v>
      </c>
      <c r="B5" s="166">
        <v>2019</v>
      </c>
      <c r="C5" s="166" t="s">
        <v>477</v>
      </c>
    </row>
    <row r="6" spans="1:7" ht="38.25" customHeight="1">
      <c r="A6" s="242" t="s">
        <v>478</v>
      </c>
      <c r="B6" s="242" t="s">
        <v>479</v>
      </c>
      <c r="C6" s="245" t="s">
        <v>480</v>
      </c>
    </row>
    <row r="7" spans="1:7">
      <c r="A7" s="243"/>
      <c r="B7" s="243"/>
      <c r="C7" s="246"/>
    </row>
    <row r="8" spans="1:7" ht="15.75" thickBot="1">
      <c r="A8" s="244"/>
      <c r="B8" s="244"/>
      <c r="C8" s="169" t="s">
        <v>481</v>
      </c>
    </row>
    <row r="9" spans="1:7" ht="15.75" thickBot="1">
      <c r="A9" s="167" t="s">
        <v>482</v>
      </c>
      <c r="B9" s="167" t="s">
        <v>483</v>
      </c>
      <c r="C9" s="167" t="s">
        <v>484</v>
      </c>
    </row>
    <row r="10" spans="1:7">
      <c r="A10" s="242" t="s">
        <v>485</v>
      </c>
      <c r="B10" s="242" t="s">
        <v>486</v>
      </c>
      <c r="C10" s="242" t="s">
        <v>487</v>
      </c>
    </row>
    <row r="11" spans="1:7" ht="31.5" customHeight="1" thickBot="1">
      <c r="A11" s="244"/>
      <c r="B11" s="244"/>
      <c r="C11" s="244"/>
    </row>
  </sheetData>
  <mergeCells count="6">
    <mergeCell ref="A6:A8"/>
    <mergeCell ref="B6:B8"/>
    <mergeCell ref="A10:A11"/>
    <mergeCell ref="B10:B11"/>
    <mergeCell ref="C10:C11"/>
    <mergeCell ref="C6:C7"/>
  </mergeCells>
  <hyperlinks>
    <hyperlink ref="A1" location="Intro!A1" display="Späť na obsah"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9"/>
  <sheetViews>
    <sheetView workbookViewId="0">
      <selection activeCell="A4" sqref="A4"/>
    </sheetView>
  </sheetViews>
  <sheetFormatPr defaultRowHeight="15"/>
  <cols>
    <col min="1" max="1" width="40.140625" style="118" customWidth="1"/>
    <col min="2" max="2" width="13.5703125" style="118" bestFit="1" customWidth="1"/>
    <col min="3" max="3" width="27.140625" style="118" customWidth="1"/>
    <col min="4" max="16384" width="9.140625" style="118"/>
  </cols>
  <sheetData>
    <row r="1" spans="1:7" ht="16.5">
      <c r="A1" s="74" t="s">
        <v>201</v>
      </c>
    </row>
    <row r="3" spans="1:7" ht="16.5">
      <c r="A3" s="76" t="s">
        <v>542</v>
      </c>
      <c r="B3" s="76"/>
      <c r="C3" s="76"/>
      <c r="D3" s="76"/>
      <c r="E3" s="76"/>
      <c r="F3" s="76"/>
      <c r="G3" s="76"/>
    </row>
    <row r="5" spans="1:7" ht="15.75" thickBot="1">
      <c r="A5" s="177" t="s">
        <v>313</v>
      </c>
      <c r="B5" s="178">
        <v>2019</v>
      </c>
      <c r="C5" s="179" t="s">
        <v>488</v>
      </c>
    </row>
    <row r="6" spans="1:7">
      <c r="A6" s="180" t="s">
        <v>326</v>
      </c>
      <c r="B6" s="181">
        <v>519.51499999999999</v>
      </c>
      <c r="C6" s="182" t="s">
        <v>489</v>
      </c>
      <c r="D6" s="119"/>
    </row>
    <row r="7" spans="1:7" ht="25.5">
      <c r="A7" s="180" t="s">
        <v>328</v>
      </c>
      <c r="B7" s="181">
        <v>50.289000000000001</v>
      </c>
      <c r="C7" s="182" t="s">
        <v>490</v>
      </c>
    </row>
    <row r="8" spans="1:7" ht="25.5">
      <c r="A8" s="31" t="s">
        <v>491</v>
      </c>
      <c r="B8" s="181">
        <v>15.907</v>
      </c>
      <c r="C8" s="182" t="s">
        <v>492</v>
      </c>
    </row>
    <row r="9" spans="1:7">
      <c r="A9" s="180" t="s">
        <v>329</v>
      </c>
      <c r="B9" s="181">
        <v>12.917</v>
      </c>
      <c r="C9" s="182" t="s">
        <v>493</v>
      </c>
    </row>
    <row r="10" spans="1:7" ht="25.5">
      <c r="A10" s="180" t="s">
        <v>494</v>
      </c>
      <c r="B10" s="181">
        <v>329.76400000000001</v>
      </c>
      <c r="C10" s="182" t="s">
        <v>495</v>
      </c>
    </row>
    <row r="11" spans="1:7" ht="25.5">
      <c r="A11" s="180" t="s">
        <v>496</v>
      </c>
      <c r="B11" s="181">
        <v>219.059</v>
      </c>
      <c r="C11" s="182" t="s">
        <v>497</v>
      </c>
    </row>
    <row r="12" spans="1:7" ht="25.5">
      <c r="A12" s="180" t="s">
        <v>330</v>
      </c>
      <c r="B12" s="181" t="s">
        <v>498</v>
      </c>
      <c r="C12" s="182" t="s">
        <v>499</v>
      </c>
    </row>
    <row r="13" spans="1:7">
      <c r="A13" s="120"/>
      <c r="B13" s="121"/>
      <c r="C13" s="183" t="s">
        <v>500</v>
      </c>
    </row>
    <row r="14" spans="1:7" ht="60.75" customHeight="1">
      <c r="A14" s="247" t="s">
        <v>501</v>
      </c>
      <c r="B14" s="247"/>
      <c r="C14" s="247"/>
    </row>
    <row r="17" spans="2:2">
      <c r="B17" s="119"/>
    </row>
    <row r="18" spans="2:2">
      <c r="B18" s="119"/>
    </row>
    <row r="19" spans="2:2">
      <c r="B19" s="119"/>
    </row>
  </sheetData>
  <mergeCells count="1">
    <mergeCell ref="A14:C14"/>
  </mergeCells>
  <hyperlinks>
    <hyperlink ref="A1" location="Intro!A1" display="Späť na obsah"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7"/>
  <sheetViews>
    <sheetView workbookViewId="0">
      <selection activeCell="A4" sqref="A4"/>
    </sheetView>
  </sheetViews>
  <sheetFormatPr defaultRowHeight="15"/>
  <cols>
    <col min="1" max="1" width="45.7109375" customWidth="1"/>
    <col min="2" max="2" width="72.140625" customWidth="1"/>
  </cols>
  <sheetData>
    <row r="1" spans="1:7" s="118" customFormat="1" ht="16.5">
      <c r="A1" s="74" t="s">
        <v>201</v>
      </c>
    </row>
    <row r="2" spans="1:7" s="118" customFormat="1"/>
    <row r="3" spans="1:7" s="118" customFormat="1" ht="16.5">
      <c r="A3" s="76" t="s">
        <v>543</v>
      </c>
      <c r="B3" s="76"/>
      <c r="C3" s="76"/>
      <c r="D3" s="76"/>
      <c r="E3" s="76"/>
      <c r="F3" s="76"/>
      <c r="G3" s="76"/>
    </row>
    <row r="4" spans="1:7" ht="15.75" thickBot="1"/>
    <row r="5" spans="1:7" ht="15.75" thickBot="1">
      <c r="A5" s="184" t="s">
        <v>504</v>
      </c>
      <c r="B5" s="185" t="s">
        <v>505</v>
      </c>
    </row>
    <row r="6" spans="1:7" ht="15.75" thickBot="1">
      <c r="A6" s="186" t="s">
        <v>506</v>
      </c>
      <c r="B6" s="187" t="s">
        <v>507</v>
      </c>
    </row>
    <row r="7" spans="1:7" ht="25.5">
      <c r="A7" s="190" t="s">
        <v>508</v>
      </c>
      <c r="B7" s="191" t="s">
        <v>511</v>
      </c>
    </row>
    <row r="8" spans="1:7">
      <c r="A8" s="190" t="s">
        <v>509</v>
      </c>
      <c r="B8" s="191" t="s">
        <v>512</v>
      </c>
    </row>
    <row r="9" spans="1:7" ht="51">
      <c r="A9" s="190" t="s">
        <v>510</v>
      </c>
      <c r="B9" s="189" t="s">
        <v>513</v>
      </c>
    </row>
    <row r="10" spans="1:7" ht="26.25" thickBot="1">
      <c r="A10" s="192"/>
      <c r="B10" s="187" t="s">
        <v>514</v>
      </c>
    </row>
    <row r="11" spans="1:7" ht="15.75" thickBot="1">
      <c r="A11" s="186" t="s">
        <v>515</v>
      </c>
      <c r="B11" s="187" t="s">
        <v>516</v>
      </c>
    </row>
    <row r="12" spans="1:7">
      <c r="A12" s="193" t="s">
        <v>513</v>
      </c>
      <c r="B12" s="191" t="s">
        <v>519</v>
      </c>
    </row>
    <row r="13" spans="1:7" ht="25.5">
      <c r="A13" s="194" t="s">
        <v>517</v>
      </c>
      <c r="B13" s="191" t="s">
        <v>520</v>
      </c>
    </row>
    <row r="14" spans="1:7" ht="65.25" thickBot="1">
      <c r="A14" s="195" t="s">
        <v>518</v>
      </c>
      <c r="B14" s="196" t="s">
        <v>521</v>
      </c>
    </row>
    <row r="15" spans="1:7">
      <c r="B15" s="197" t="s">
        <v>522</v>
      </c>
    </row>
    <row r="16" spans="1:7" ht="27">
      <c r="B16" s="172" t="s">
        <v>523</v>
      </c>
    </row>
    <row r="17" spans="2:2" ht="16.5">
      <c r="B17" s="198"/>
    </row>
  </sheetData>
  <hyperlinks>
    <hyperlink ref="A1" location="Intro!A1" display="Späť na obsah"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9"/>
  <sheetViews>
    <sheetView workbookViewId="0">
      <selection activeCell="A4" sqref="A4"/>
    </sheetView>
  </sheetViews>
  <sheetFormatPr defaultRowHeight="15"/>
  <cols>
    <col min="1" max="1" width="30.5703125" customWidth="1"/>
    <col min="2" max="2" width="19.85546875" customWidth="1"/>
    <col min="3" max="3" width="41.28515625" customWidth="1"/>
  </cols>
  <sheetData>
    <row r="1" spans="1:7" s="118" customFormat="1" ht="16.5">
      <c r="A1" s="74" t="s">
        <v>201</v>
      </c>
    </row>
    <row r="2" spans="1:7" s="118" customFormat="1"/>
    <row r="3" spans="1:7" s="118" customFormat="1" ht="16.5">
      <c r="A3" s="76" t="s">
        <v>544</v>
      </c>
      <c r="B3" s="76"/>
      <c r="C3" s="76"/>
      <c r="D3" s="76"/>
      <c r="E3" s="76"/>
      <c r="F3" s="76"/>
      <c r="G3" s="76"/>
    </row>
    <row r="4" spans="1:7" ht="15.75" thickBot="1"/>
    <row r="5" spans="1:7" ht="15.75" thickBot="1">
      <c r="A5" s="251" t="s">
        <v>524</v>
      </c>
      <c r="B5" s="251"/>
      <c r="C5" s="199" t="s">
        <v>525</v>
      </c>
    </row>
    <row r="6" spans="1:7">
      <c r="A6" s="248" t="s">
        <v>526</v>
      </c>
      <c r="B6" s="248"/>
      <c r="C6" s="188" t="s">
        <v>210</v>
      </c>
    </row>
    <row r="7" spans="1:7">
      <c r="A7" s="249"/>
      <c r="B7" s="249"/>
      <c r="C7" s="188" t="s">
        <v>211</v>
      </c>
    </row>
    <row r="8" spans="1:7" ht="15.75" thickBot="1">
      <c r="A8" s="250"/>
      <c r="B8" s="250"/>
      <c r="C8" s="9" t="s">
        <v>212</v>
      </c>
    </row>
    <row r="9" spans="1:7">
      <c r="A9" s="248" t="s">
        <v>527</v>
      </c>
      <c r="B9" s="248"/>
      <c r="C9" s="188" t="s">
        <v>49</v>
      </c>
    </row>
    <row r="10" spans="1:7">
      <c r="A10" s="249"/>
      <c r="B10" s="249"/>
      <c r="C10" s="188" t="s">
        <v>528</v>
      </c>
    </row>
    <row r="11" spans="1:7" ht="15.75" thickBot="1">
      <c r="A11" s="250"/>
      <c r="B11" s="250"/>
      <c r="C11" s="9" t="s">
        <v>529</v>
      </c>
    </row>
    <row r="12" spans="1:7">
      <c r="A12" s="248" t="s">
        <v>530</v>
      </c>
      <c r="B12" s="248"/>
      <c r="C12" s="188" t="s">
        <v>531</v>
      </c>
    </row>
    <row r="13" spans="1:7">
      <c r="A13" s="249"/>
      <c r="B13" s="249"/>
      <c r="C13" s="188" t="s">
        <v>532</v>
      </c>
    </row>
    <row r="14" spans="1:7">
      <c r="A14" s="249"/>
      <c r="B14" s="249"/>
      <c r="C14" s="188" t="s">
        <v>533</v>
      </c>
    </row>
    <row r="15" spans="1:7" ht="15.75" thickBot="1">
      <c r="A15" s="250"/>
      <c r="B15" s="250"/>
      <c r="C15" s="9" t="s">
        <v>65</v>
      </c>
    </row>
    <row r="16" spans="1:7">
      <c r="A16" s="248" t="s">
        <v>534</v>
      </c>
      <c r="B16" s="248"/>
      <c r="C16" s="188" t="s">
        <v>535</v>
      </c>
    </row>
    <row r="17" spans="1:3">
      <c r="A17" s="249"/>
      <c r="B17" s="249"/>
      <c r="C17" s="188" t="s">
        <v>536</v>
      </c>
    </row>
    <row r="18" spans="1:3" ht="15.75" thickBot="1">
      <c r="A18" s="250"/>
      <c r="B18" s="250"/>
      <c r="C18" s="9" t="s">
        <v>537</v>
      </c>
    </row>
    <row r="19" spans="1:3">
      <c r="C19" s="197" t="s">
        <v>500</v>
      </c>
    </row>
  </sheetData>
  <mergeCells count="5">
    <mergeCell ref="A6:B8"/>
    <mergeCell ref="A9:B11"/>
    <mergeCell ref="A12:B15"/>
    <mergeCell ref="A16:B18"/>
    <mergeCell ref="A5:B5"/>
  </mergeCells>
  <hyperlinks>
    <hyperlink ref="A1" location="Intro!A1" display="Späť na obsah"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3"/>
  <sheetViews>
    <sheetView workbookViewId="0">
      <selection activeCell="A4" sqref="A4"/>
    </sheetView>
  </sheetViews>
  <sheetFormatPr defaultRowHeight="15"/>
  <cols>
    <col min="1" max="1" width="15.5703125" customWidth="1"/>
    <col min="2" max="2" width="26.28515625" customWidth="1"/>
  </cols>
  <sheetData>
    <row r="1" spans="1:7" s="118" customFormat="1" ht="16.5">
      <c r="A1" s="74" t="s">
        <v>201</v>
      </c>
    </row>
    <row r="2" spans="1:7" s="118" customFormat="1"/>
    <row r="3" spans="1:7" s="118" customFormat="1" ht="16.5">
      <c r="A3" s="76" t="s">
        <v>545</v>
      </c>
      <c r="B3" s="76"/>
      <c r="C3" s="76"/>
      <c r="D3" s="76"/>
      <c r="E3" s="76"/>
      <c r="F3" s="76"/>
      <c r="G3" s="76"/>
    </row>
    <row r="4" spans="1:7" ht="15.75" thickBot="1">
      <c r="A4" s="174"/>
      <c r="B4" s="174"/>
    </row>
    <row r="5" spans="1:7" ht="15.75" thickBot="1">
      <c r="A5" s="167" t="s">
        <v>538</v>
      </c>
      <c r="B5" s="167" t="s">
        <v>539</v>
      </c>
    </row>
    <row r="6" spans="1:7">
      <c r="A6" s="175">
        <v>9</v>
      </c>
      <c r="B6" s="175">
        <v>7</v>
      </c>
    </row>
    <row r="7" spans="1:7">
      <c r="A7" s="175">
        <v>7</v>
      </c>
      <c r="B7" s="175">
        <v>6</v>
      </c>
    </row>
    <row r="8" spans="1:7">
      <c r="A8" s="175">
        <v>17</v>
      </c>
      <c r="B8" s="175">
        <v>5</v>
      </c>
    </row>
    <row r="9" spans="1:7">
      <c r="A9" s="175">
        <v>24</v>
      </c>
      <c r="B9" s="175">
        <v>4</v>
      </c>
    </row>
    <row r="10" spans="1:7">
      <c r="A10" s="175">
        <v>10</v>
      </c>
      <c r="B10" s="175">
        <v>3</v>
      </c>
    </row>
    <row r="11" spans="1:7">
      <c r="A11" s="175">
        <v>4</v>
      </c>
      <c r="B11" s="175">
        <v>2</v>
      </c>
    </row>
    <row r="12" spans="1:7" ht="15.75" thickBot="1">
      <c r="A12" s="167">
        <v>1</v>
      </c>
      <c r="B12" s="167">
        <v>1</v>
      </c>
    </row>
    <row r="13" spans="1:7">
      <c r="A13" s="175"/>
      <c r="B13" s="200" t="s">
        <v>540</v>
      </c>
    </row>
  </sheetData>
  <hyperlinks>
    <hyperlink ref="A1" location="Intro!A1" display="Späť na obsah"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1"/>
  <sheetViews>
    <sheetView workbookViewId="0">
      <selection activeCell="M20" sqref="M20"/>
    </sheetView>
  </sheetViews>
  <sheetFormatPr defaultRowHeight="15"/>
  <cols>
    <col min="2" max="2" width="21.140625" customWidth="1"/>
    <col min="3" max="3" width="8.85546875" customWidth="1"/>
    <col min="4" max="4" width="26.42578125" customWidth="1"/>
    <col min="6" max="6" width="24.5703125" customWidth="1"/>
    <col min="7" max="7" width="19.28515625" customWidth="1"/>
  </cols>
  <sheetData>
    <row r="1" spans="1:7" ht="16.5">
      <c r="A1" s="74" t="s">
        <v>201</v>
      </c>
    </row>
    <row r="3" spans="1:7" ht="16.5">
      <c r="A3" s="61" t="s">
        <v>350</v>
      </c>
      <c r="B3" s="68"/>
      <c r="C3" s="68"/>
      <c r="D3" s="68"/>
      <c r="E3" s="68"/>
      <c r="F3" s="68"/>
      <c r="G3" s="68"/>
    </row>
    <row r="4" spans="1:7" ht="16.5">
      <c r="A4" s="68"/>
      <c r="B4" s="68"/>
      <c r="C4" s="68"/>
      <c r="D4" s="68"/>
      <c r="E4" s="68"/>
      <c r="F4" s="68"/>
      <c r="G4" s="68"/>
    </row>
    <row r="5" spans="1:7" ht="17.25" thickBot="1">
      <c r="A5" s="136" t="s">
        <v>547</v>
      </c>
      <c r="B5" s="54"/>
      <c r="C5" s="54"/>
      <c r="D5" s="54"/>
      <c r="E5" s="54"/>
      <c r="F5" s="54"/>
      <c r="G5" s="54"/>
    </row>
    <row r="6" spans="1:7" ht="27.75" thickBot="1">
      <c r="A6" s="137"/>
      <c r="B6" s="138" t="s">
        <v>351</v>
      </c>
      <c r="C6" s="139" t="s">
        <v>352</v>
      </c>
      <c r="D6" s="138" t="s">
        <v>353</v>
      </c>
      <c r="E6" s="138" t="s">
        <v>354</v>
      </c>
      <c r="F6" s="138" t="s">
        <v>355</v>
      </c>
      <c r="G6" s="138" t="s">
        <v>356</v>
      </c>
    </row>
    <row r="7" spans="1:7">
      <c r="A7" s="252">
        <v>1</v>
      </c>
      <c r="B7" s="254" t="s">
        <v>357</v>
      </c>
      <c r="C7" s="140">
        <v>9102</v>
      </c>
      <c r="D7" s="141" t="s">
        <v>358</v>
      </c>
      <c r="E7" s="141">
        <v>9102</v>
      </c>
      <c r="F7" s="141" t="s">
        <v>359</v>
      </c>
      <c r="G7" s="141" t="s">
        <v>360</v>
      </c>
    </row>
    <row r="8" spans="1:7" ht="15.75" thickBot="1">
      <c r="A8" s="253"/>
      <c r="B8" s="255"/>
      <c r="C8" s="142" t="s">
        <v>361</v>
      </c>
      <c r="D8" s="143" t="s">
        <v>362</v>
      </c>
      <c r="E8" s="143"/>
      <c r="F8" s="143"/>
      <c r="G8" s="143"/>
    </row>
    <row r="9" spans="1:7" ht="15.75" thickBot="1">
      <c r="A9" s="144">
        <v>2</v>
      </c>
      <c r="B9" s="145" t="s">
        <v>363</v>
      </c>
      <c r="C9" s="142">
        <v>9101</v>
      </c>
      <c r="D9" s="143" t="s">
        <v>364</v>
      </c>
      <c r="E9" s="143">
        <v>9101</v>
      </c>
      <c r="F9" s="143" t="s">
        <v>365</v>
      </c>
      <c r="G9" s="143" t="s">
        <v>366</v>
      </c>
    </row>
    <row r="10" spans="1:7" ht="41.25" thickBot="1">
      <c r="A10" s="144">
        <v>3</v>
      </c>
      <c r="B10" s="145" t="s">
        <v>367</v>
      </c>
      <c r="C10" s="142">
        <v>9103</v>
      </c>
      <c r="D10" s="143" t="s">
        <v>368</v>
      </c>
      <c r="E10" s="143">
        <v>9103</v>
      </c>
      <c r="F10" s="143" t="s">
        <v>369</v>
      </c>
      <c r="G10" s="143" t="s">
        <v>370</v>
      </c>
    </row>
    <row r="11" spans="1:7" ht="27.75" thickBot="1">
      <c r="A11" s="144">
        <v>4</v>
      </c>
      <c r="B11" s="145" t="s">
        <v>371</v>
      </c>
      <c r="C11" s="142" t="s">
        <v>372</v>
      </c>
      <c r="D11" s="146"/>
      <c r="E11" s="143"/>
      <c r="F11" s="143"/>
      <c r="G11" s="143" t="s">
        <v>373</v>
      </c>
    </row>
    <row r="12" spans="1:7" ht="27">
      <c r="A12" s="252" t="s">
        <v>374</v>
      </c>
      <c r="B12" s="254" t="s">
        <v>375</v>
      </c>
      <c r="C12" s="140">
        <v>9001</v>
      </c>
      <c r="D12" s="141" t="s">
        <v>376</v>
      </c>
      <c r="E12" s="141">
        <v>9001</v>
      </c>
      <c r="F12" s="141" t="s">
        <v>376</v>
      </c>
      <c r="G12" s="147" t="s">
        <v>377</v>
      </c>
    </row>
    <row r="13" spans="1:7" ht="27">
      <c r="A13" s="256"/>
      <c r="B13" s="257"/>
      <c r="C13" s="140">
        <v>9002</v>
      </c>
      <c r="D13" s="141" t="s">
        <v>378</v>
      </c>
      <c r="E13" s="141">
        <v>9002</v>
      </c>
      <c r="F13" s="141" t="s">
        <v>378</v>
      </c>
      <c r="G13" s="147" t="s">
        <v>379</v>
      </c>
    </row>
    <row r="14" spans="1:7">
      <c r="A14" s="256"/>
      <c r="B14" s="257"/>
      <c r="C14" s="140">
        <v>9004</v>
      </c>
      <c r="D14" s="141" t="s">
        <v>380</v>
      </c>
      <c r="E14" s="141">
        <v>9004</v>
      </c>
      <c r="F14" s="141" t="s">
        <v>380</v>
      </c>
      <c r="G14" s="141"/>
    </row>
    <row r="15" spans="1:7" ht="27">
      <c r="A15" s="256"/>
      <c r="B15" s="257"/>
      <c r="C15" s="140" t="s">
        <v>381</v>
      </c>
      <c r="D15" s="141" t="s">
        <v>382</v>
      </c>
      <c r="E15" s="148">
        <v>7490</v>
      </c>
      <c r="F15" s="148" t="s">
        <v>383</v>
      </c>
      <c r="G15" s="148"/>
    </row>
    <row r="16" spans="1:7" ht="27">
      <c r="A16" s="256"/>
      <c r="B16" s="257"/>
      <c r="C16" s="140">
        <v>4763</v>
      </c>
      <c r="D16" s="141" t="s">
        <v>384</v>
      </c>
      <c r="E16" s="148"/>
      <c r="F16" s="148"/>
      <c r="G16" s="148"/>
    </row>
    <row r="17" spans="1:7">
      <c r="A17" s="256"/>
      <c r="B17" s="257"/>
      <c r="C17" s="140">
        <v>7722</v>
      </c>
      <c r="D17" s="141" t="s">
        <v>385</v>
      </c>
      <c r="E17" s="148">
        <v>7722</v>
      </c>
      <c r="F17" s="141" t="s">
        <v>385</v>
      </c>
      <c r="G17" s="148"/>
    </row>
    <row r="18" spans="1:7" ht="27.75" thickBot="1">
      <c r="A18" s="253"/>
      <c r="B18" s="255"/>
      <c r="C18" s="149"/>
      <c r="D18" s="146"/>
      <c r="E18" s="150">
        <v>7990</v>
      </c>
      <c r="F18" s="150" t="s">
        <v>386</v>
      </c>
      <c r="G18" s="150"/>
    </row>
    <row r="19" spans="1:7" ht="27.75" thickBot="1">
      <c r="A19" s="144">
        <v>7</v>
      </c>
      <c r="B19" s="145" t="s">
        <v>387</v>
      </c>
      <c r="C19" s="142">
        <v>7420</v>
      </c>
      <c r="D19" s="143" t="s">
        <v>388</v>
      </c>
      <c r="E19" s="143">
        <v>7420</v>
      </c>
      <c r="F19" s="143" t="s">
        <v>389</v>
      </c>
      <c r="G19" s="143" t="s">
        <v>390</v>
      </c>
    </row>
    <row r="20" spans="1:7">
      <c r="A20" s="252">
        <v>8</v>
      </c>
      <c r="B20" s="254" t="s">
        <v>391</v>
      </c>
      <c r="C20" s="140">
        <v>5811</v>
      </c>
      <c r="D20" s="141" t="s">
        <v>392</v>
      </c>
      <c r="E20" s="141">
        <v>5811</v>
      </c>
      <c r="F20" s="141" t="s">
        <v>392</v>
      </c>
      <c r="G20" s="258" t="s">
        <v>393</v>
      </c>
    </row>
    <row r="21" spans="1:7" ht="27">
      <c r="A21" s="256"/>
      <c r="B21" s="257"/>
      <c r="C21" s="140">
        <v>4761</v>
      </c>
      <c r="D21" s="141" t="s">
        <v>394</v>
      </c>
      <c r="E21" s="141"/>
      <c r="F21" s="141"/>
      <c r="G21" s="259"/>
    </row>
    <row r="22" spans="1:7" ht="27">
      <c r="A22" s="256"/>
      <c r="B22" s="257"/>
      <c r="C22" s="140">
        <v>7430</v>
      </c>
      <c r="D22" s="141" t="s">
        <v>395</v>
      </c>
      <c r="E22" s="148">
        <v>7430</v>
      </c>
      <c r="F22" s="148" t="s">
        <v>396</v>
      </c>
      <c r="G22" s="259"/>
    </row>
    <row r="23" spans="1:7" ht="27">
      <c r="A23" s="256"/>
      <c r="B23" s="257"/>
      <c r="C23" s="140" t="s">
        <v>397</v>
      </c>
      <c r="D23" s="141" t="s">
        <v>398</v>
      </c>
      <c r="E23" s="148"/>
      <c r="F23" s="148"/>
      <c r="G23" s="259"/>
    </row>
    <row r="24" spans="1:7" ht="15.75" thickBot="1">
      <c r="A24" s="253"/>
      <c r="B24" s="255"/>
      <c r="C24" s="142">
        <v>1814</v>
      </c>
      <c r="D24" s="143" t="s">
        <v>399</v>
      </c>
      <c r="E24" s="150">
        <v>1814</v>
      </c>
      <c r="F24" s="150" t="s">
        <v>399</v>
      </c>
      <c r="G24" s="260"/>
    </row>
    <row r="25" spans="1:7" ht="15.75" thickBot="1">
      <c r="A25" s="144" t="s">
        <v>400</v>
      </c>
      <c r="B25" s="145" t="s">
        <v>401</v>
      </c>
      <c r="C25" s="142">
        <v>9003</v>
      </c>
      <c r="D25" s="143" t="s">
        <v>402</v>
      </c>
      <c r="E25" s="150">
        <v>9003</v>
      </c>
      <c r="F25" s="150" t="s">
        <v>402</v>
      </c>
      <c r="G25" s="143" t="s">
        <v>403</v>
      </c>
    </row>
    <row r="26" spans="1:7" ht="27">
      <c r="A26" s="252">
        <v>9</v>
      </c>
      <c r="B26" s="254" t="s">
        <v>404</v>
      </c>
      <c r="C26" s="140">
        <v>6391</v>
      </c>
      <c r="D26" s="141" t="s">
        <v>405</v>
      </c>
      <c r="E26" s="141">
        <v>6391</v>
      </c>
      <c r="F26" s="141" t="s">
        <v>406</v>
      </c>
      <c r="G26" s="261" t="s">
        <v>407</v>
      </c>
    </row>
    <row r="27" spans="1:7">
      <c r="A27" s="256"/>
      <c r="B27" s="257"/>
      <c r="C27" s="140">
        <v>5813</v>
      </c>
      <c r="D27" s="141" t="s">
        <v>408</v>
      </c>
      <c r="E27" s="141">
        <v>5813</v>
      </c>
      <c r="F27" s="141" t="s">
        <v>409</v>
      </c>
      <c r="G27" s="262"/>
    </row>
    <row r="28" spans="1:7">
      <c r="A28" s="256"/>
      <c r="B28" s="257"/>
      <c r="C28" s="264">
        <v>5814</v>
      </c>
      <c r="D28" s="141" t="s">
        <v>410</v>
      </c>
      <c r="E28" s="265">
        <v>5814</v>
      </c>
      <c r="F28" s="265" t="s">
        <v>411</v>
      </c>
      <c r="G28" s="262"/>
    </row>
    <row r="29" spans="1:7">
      <c r="A29" s="256"/>
      <c r="B29" s="257"/>
      <c r="C29" s="264"/>
      <c r="D29" s="141" t="s">
        <v>412</v>
      </c>
      <c r="E29" s="265"/>
      <c r="F29" s="265"/>
      <c r="G29" s="262"/>
    </row>
    <row r="30" spans="1:7" ht="27">
      <c r="A30" s="256"/>
      <c r="B30" s="257"/>
      <c r="C30" s="140">
        <v>4762</v>
      </c>
      <c r="D30" s="141" t="s">
        <v>413</v>
      </c>
      <c r="E30" s="148"/>
      <c r="F30" s="148"/>
      <c r="G30" s="262"/>
    </row>
    <row r="31" spans="1:7">
      <c r="A31" s="256"/>
      <c r="B31" s="257"/>
      <c r="C31" s="140">
        <v>6010</v>
      </c>
      <c r="D31" s="141" t="s">
        <v>414</v>
      </c>
      <c r="E31" s="265">
        <v>60</v>
      </c>
      <c r="F31" s="265" t="s">
        <v>415</v>
      </c>
      <c r="G31" s="262"/>
    </row>
    <row r="32" spans="1:7" ht="27">
      <c r="A32" s="256"/>
      <c r="B32" s="257"/>
      <c r="C32" s="264">
        <v>6020</v>
      </c>
      <c r="D32" s="141" t="s">
        <v>416</v>
      </c>
      <c r="E32" s="265"/>
      <c r="F32" s="265"/>
      <c r="G32" s="262"/>
    </row>
    <row r="33" spans="1:7" ht="15.75" thickBot="1">
      <c r="A33" s="253"/>
      <c r="B33" s="255"/>
      <c r="C33" s="267"/>
      <c r="D33" s="143" t="s">
        <v>417</v>
      </c>
      <c r="E33" s="266"/>
      <c r="F33" s="266"/>
      <c r="G33" s="263"/>
    </row>
    <row r="34" spans="1:7" ht="27">
      <c r="A34" s="252">
        <v>10</v>
      </c>
      <c r="B34" s="254" t="s">
        <v>418</v>
      </c>
      <c r="C34" s="140">
        <v>5911</v>
      </c>
      <c r="D34" s="141" t="s">
        <v>419</v>
      </c>
      <c r="E34" s="268">
        <v>59</v>
      </c>
      <c r="F34" s="268" t="s">
        <v>420</v>
      </c>
      <c r="G34" s="258" t="s">
        <v>421</v>
      </c>
    </row>
    <row r="35" spans="1:7" ht="40.5">
      <c r="A35" s="256"/>
      <c r="B35" s="257"/>
      <c r="C35" s="140">
        <v>5912</v>
      </c>
      <c r="D35" s="141" t="s">
        <v>422</v>
      </c>
      <c r="E35" s="269"/>
      <c r="F35" s="269"/>
      <c r="G35" s="259"/>
    </row>
    <row r="36" spans="1:7" ht="27">
      <c r="A36" s="256"/>
      <c r="B36" s="257"/>
      <c r="C36" s="140">
        <v>5913</v>
      </c>
      <c r="D36" s="141" t="s">
        <v>423</v>
      </c>
      <c r="E36" s="269"/>
      <c r="F36" s="269"/>
      <c r="G36" s="259"/>
    </row>
    <row r="37" spans="1:7" ht="15.75" thickBot="1">
      <c r="A37" s="253"/>
      <c r="B37" s="255"/>
      <c r="C37" s="142">
        <v>5914</v>
      </c>
      <c r="D37" s="143" t="s">
        <v>424</v>
      </c>
      <c r="E37" s="270"/>
      <c r="F37" s="270"/>
      <c r="G37" s="260"/>
    </row>
    <row r="38" spans="1:7" ht="27.75" thickBot="1">
      <c r="A38" s="144">
        <v>11</v>
      </c>
      <c r="B38" s="145" t="s">
        <v>425</v>
      </c>
      <c r="C38" s="142">
        <v>5821</v>
      </c>
      <c r="D38" s="151" t="s">
        <v>426</v>
      </c>
      <c r="E38" s="143">
        <v>5821</v>
      </c>
      <c r="F38" s="143" t="s">
        <v>427</v>
      </c>
      <c r="G38" s="143" t="s">
        <v>428</v>
      </c>
    </row>
    <row r="39" spans="1:7" ht="15.75" thickBot="1">
      <c r="A39" s="144">
        <v>12</v>
      </c>
      <c r="B39" s="145" t="s">
        <v>429</v>
      </c>
      <c r="C39" s="142">
        <v>7111</v>
      </c>
      <c r="D39" s="143" t="s">
        <v>430</v>
      </c>
      <c r="E39" s="143">
        <v>7111</v>
      </c>
      <c r="F39" s="143" t="s">
        <v>430</v>
      </c>
      <c r="G39" s="143"/>
    </row>
    <row r="40" spans="1:7" ht="15.75" thickBot="1">
      <c r="A40" s="144">
        <v>13</v>
      </c>
      <c r="B40" s="145" t="s">
        <v>431</v>
      </c>
      <c r="C40" s="142">
        <v>7410</v>
      </c>
      <c r="D40" s="143" t="s">
        <v>432</v>
      </c>
      <c r="E40" s="143">
        <v>741</v>
      </c>
      <c r="F40" s="143" t="s">
        <v>432</v>
      </c>
      <c r="G40" s="143" t="s">
        <v>433</v>
      </c>
    </row>
    <row r="41" spans="1:7" ht="15.75" thickBot="1">
      <c r="A41" s="144">
        <v>14</v>
      </c>
      <c r="B41" s="145" t="s">
        <v>5</v>
      </c>
      <c r="C41" s="142">
        <v>8552</v>
      </c>
      <c r="D41" s="143" t="s">
        <v>434</v>
      </c>
      <c r="E41" s="143">
        <v>8552</v>
      </c>
      <c r="F41" s="143" t="s">
        <v>434</v>
      </c>
      <c r="G41" s="143" t="s">
        <v>435</v>
      </c>
    </row>
    <row r="42" spans="1:7" ht="27.75" thickBot="1">
      <c r="A42" s="144">
        <v>15</v>
      </c>
      <c r="B42" s="145" t="s">
        <v>436</v>
      </c>
      <c r="C42" s="142" t="s">
        <v>372</v>
      </c>
      <c r="D42" s="146"/>
      <c r="E42" s="150"/>
      <c r="F42" s="150"/>
      <c r="G42" s="150" t="s">
        <v>327</v>
      </c>
    </row>
    <row r="43" spans="1:7" ht="27.75" thickBot="1">
      <c r="A43" s="144">
        <v>16</v>
      </c>
      <c r="B43" s="145" t="s">
        <v>437</v>
      </c>
      <c r="C43" s="142" t="s">
        <v>372</v>
      </c>
      <c r="D43" s="146"/>
      <c r="E43" s="143"/>
      <c r="F43" s="143"/>
      <c r="G43" s="143" t="s">
        <v>438</v>
      </c>
    </row>
    <row r="44" spans="1:7" ht="27.75" thickBot="1">
      <c r="A44" s="144">
        <v>17</v>
      </c>
      <c r="B44" s="145" t="s">
        <v>439</v>
      </c>
      <c r="C44" s="142" t="s">
        <v>372</v>
      </c>
      <c r="D44" s="146"/>
      <c r="E44" s="143"/>
      <c r="F44" s="143"/>
      <c r="G44" s="143" t="s">
        <v>440</v>
      </c>
    </row>
    <row r="45" spans="1:7" ht="15.75" thickBot="1">
      <c r="A45" s="252">
        <v>18</v>
      </c>
      <c r="B45" s="254" t="s">
        <v>441</v>
      </c>
      <c r="C45" s="271">
        <v>7311</v>
      </c>
      <c r="D45" s="268" t="s">
        <v>442</v>
      </c>
      <c r="E45" s="152">
        <v>731111</v>
      </c>
      <c r="F45" s="152" t="s">
        <v>443</v>
      </c>
      <c r="G45" s="268" t="s">
        <v>444</v>
      </c>
    </row>
    <row r="46" spans="1:7" ht="27.75" thickBot="1">
      <c r="A46" s="253"/>
      <c r="B46" s="255"/>
      <c r="C46" s="267"/>
      <c r="D46" s="270"/>
      <c r="E46" s="152">
        <v>731113</v>
      </c>
      <c r="F46" s="152" t="s">
        <v>445</v>
      </c>
      <c r="G46" s="270"/>
    </row>
    <row r="47" spans="1:7" ht="27.75" thickBot="1">
      <c r="A47" s="144">
        <v>19</v>
      </c>
      <c r="B47" s="145" t="s">
        <v>446</v>
      </c>
      <c r="C47" s="142" t="s">
        <v>372</v>
      </c>
      <c r="D47" s="152"/>
      <c r="E47" s="152"/>
      <c r="F47" s="152"/>
      <c r="G47" s="152" t="s">
        <v>447</v>
      </c>
    </row>
    <row r="48" spans="1:7">
      <c r="A48" s="153" t="s">
        <v>448</v>
      </c>
      <c r="B48" s="54"/>
      <c r="C48" s="54"/>
      <c r="D48" s="54"/>
      <c r="E48" s="54"/>
      <c r="F48" s="54"/>
      <c r="G48" s="54"/>
    </row>
    <row r="49" spans="1:7">
      <c r="A49" s="153" t="s">
        <v>449</v>
      </c>
      <c r="B49" s="54"/>
      <c r="C49" s="54"/>
      <c r="D49" s="54"/>
      <c r="E49" s="54"/>
      <c r="F49" s="54"/>
      <c r="G49" s="54"/>
    </row>
    <row r="50" spans="1:7">
      <c r="A50" s="153" t="s">
        <v>450</v>
      </c>
      <c r="B50" s="54"/>
      <c r="C50" s="54"/>
      <c r="D50" s="54"/>
      <c r="E50" s="54"/>
      <c r="F50" s="54"/>
      <c r="G50" s="54"/>
    </row>
    <row r="51" spans="1:7" ht="16.5">
      <c r="A51" s="68"/>
      <c r="B51" s="68"/>
      <c r="C51" s="68"/>
      <c r="D51" s="68"/>
      <c r="E51" s="68"/>
      <c r="F51" s="68"/>
      <c r="G51" s="68"/>
    </row>
  </sheetData>
  <mergeCells count="26">
    <mergeCell ref="A45:A46"/>
    <mergeCell ref="B45:B46"/>
    <mergeCell ref="C45:C46"/>
    <mergeCell ref="D45:D46"/>
    <mergeCell ref="G45:G46"/>
    <mergeCell ref="A34:A37"/>
    <mergeCell ref="B34:B37"/>
    <mergeCell ref="E34:E37"/>
    <mergeCell ref="F34:F37"/>
    <mergeCell ref="G34:G37"/>
    <mergeCell ref="G20:G24"/>
    <mergeCell ref="A26:A33"/>
    <mergeCell ref="B26:B33"/>
    <mergeCell ref="G26:G33"/>
    <mergeCell ref="C28:C29"/>
    <mergeCell ref="E28:E29"/>
    <mergeCell ref="F28:F29"/>
    <mergeCell ref="E31:E33"/>
    <mergeCell ref="F31:F33"/>
    <mergeCell ref="C32:C33"/>
    <mergeCell ref="A7:A8"/>
    <mergeCell ref="B7:B8"/>
    <mergeCell ref="A12:A18"/>
    <mergeCell ref="B12:B18"/>
    <mergeCell ref="A20:A24"/>
    <mergeCell ref="B20:B24"/>
  </mergeCells>
  <hyperlinks>
    <hyperlink ref="A1" location="Intro!A1" display="Späť na obsah"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árok8"/>
  <dimension ref="A1:AH19"/>
  <sheetViews>
    <sheetView topLeftCell="Z1" workbookViewId="0">
      <selection activeCell="AI12" sqref="AI12"/>
    </sheetView>
  </sheetViews>
  <sheetFormatPr defaultColWidth="8.85546875" defaultRowHeight="15"/>
  <cols>
    <col min="1" max="1" width="8.85546875" style="104"/>
    <col min="2" max="2" width="62.28515625" style="104" bestFit="1" customWidth="1"/>
    <col min="3" max="3" width="79.7109375" style="104" bestFit="1" customWidth="1"/>
    <col min="4" max="5" width="8.85546875" style="104"/>
    <col min="6" max="6" width="14.42578125" style="104" bestFit="1" customWidth="1"/>
    <col min="7" max="7" width="8.85546875" style="104"/>
    <col min="8" max="8" width="4.5703125" style="104" bestFit="1" customWidth="1"/>
    <col min="9" max="9" width="62.28515625" style="104" bestFit="1" customWidth="1"/>
    <col min="10" max="10" width="79.7109375" style="104" bestFit="1" customWidth="1"/>
    <col min="11" max="11" width="6.7109375" style="104" bestFit="1" customWidth="1"/>
    <col min="12" max="12" width="6.5703125" style="104" bestFit="1" customWidth="1"/>
    <col min="13" max="13" width="11.7109375" style="104" bestFit="1" customWidth="1"/>
    <col min="14" max="14" width="8.85546875" style="104"/>
    <col min="15" max="15" width="4.5703125" style="104" bestFit="1" customWidth="1"/>
    <col min="16" max="16" width="62.28515625" style="104" bestFit="1" customWidth="1"/>
    <col min="17" max="17" width="79.7109375" style="104" bestFit="1" customWidth="1"/>
    <col min="18" max="18" width="6.7109375" style="104" bestFit="1" customWidth="1"/>
    <col min="19" max="19" width="6.5703125" style="104" bestFit="1" customWidth="1"/>
    <col min="20" max="20" width="12.7109375" style="104" bestFit="1" customWidth="1"/>
    <col min="21" max="21" width="8.85546875" style="104"/>
    <col min="22" max="22" width="4.5703125" style="104" bestFit="1" customWidth="1"/>
    <col min="23" max="23" width="62.28515625" style="104" bestFit="1" customWidth="1"/>
    <col min="24" max="24" width="79.7109375" style="104" bestFit="1" customWidth="1"/>
    <col min="25" max="25" width="6.7109375" style="104" bestFit="1" customWidth="1"/>
    <col min="26" max="26" width="6.5703125" style="104" bestFit="1" customWidth="1"/>
    <col min="27" max="27" width="12.7109375" style="104" bestFit="1" customWidth="1"/>
    <col min="28" max="28" width="8.85546875" style="104"/>
    <col min="29" max="29" width="4.5703125" style="104" bestFit="1" customWidth="1"/>
    <col min="30" max="30" width="62.28515625" style="104" bestFit="1" customWidth="1"/>
    <col min="31" max="31" width="78.5703125" style="104" bestFit="1" customWidth="1"/>
    <col min="32" max="32" width="6.7109375" style="104" bestFit="1" customWidth="1"/>
    <col min="33" max="33" width="6.5703125" style="104" bestFit="1" customWidth="1"/>
    <col min="34" max="34" width="12.7109375" style="104" bestFit="1" customWidth="1"/>
    <col min="35" max="16384" width="8.85546875" style="104"/>
  </cols>
  <sheetData>
    <row r="1" spans="1:34">
      <c r="A1" s="273">
        <v>2021</v>
      </c>
      <c r="B1" s="273"/>
      <c r="C1" s="273"/>
      <c r="D1" s="273"/>
      <c r="E1" s="273"/>
      <c r="F1" s="273"/>
      <c r="H1" s="273">
        <v>2020</v>
      </c>
      <c r="I1" s="273"/>
      <c r="J1" s="273"/>
      <c r="K1" s="273"/>
      <c r="L1" s="273"/>
      <c r="M1" s="273"/>
      <c r="O1" s="273">
        <v>2019</v>
      </c>
      <c r="P1" s="273"/>
      <c r="Q1" s="273"/>
      <c r="R1" s="273"/>
      <c r="S1" s="273"/>
      <c r="T1" s="273"/>
      <c r="V1" s="273">
        <v>2018</v>
      </c>
      <c r="W1" s="273"/>
      <c r="X1" s="273"/>
      <c r="Y1" s="273"/>
      <c r="Z1" s="273"/>
      <c r="AA1" s="273"/>
      <c r="AC1" s="273">
        <v>2017</v>
      </c>
      <c r="AD1" s="273"/>
      <c r="AE1" s="273"/>
      <c r="AF1" s="273"/>
      <c r="AG1" s="273"/>
      <c r="AH1" s="273"/>
    </row>
    <row r="2" spans="1:34">
      <c r="A2" s="104" t="s">
        <v>553</v>
      </c>
      <c r="B2" s="104" t="s">
        <v>554</v>
      </c>
      <c r="C2" s="104" t="s">
        <v>235</v>
      </c>
      <c r="D2" s="104" t="s">
        <v>236</v>
      </c>
      <c r="E2" s="104" t="s">
        <v>237</v>
      </c>
      <c r="F2" s="104" t="s">
        <v>238</v>
      </c>
      <c r="H2" s="104" t="s">
        <v>234</v>
      </c>
      <c r="I2" s="104" t="s">
        <v>554</v>
      </c>
      <c r="J2" s="104" t="s">
        <v>235</v>
      </c>
      <c r="K2" s="104" t="s">
        <v>236</v>
      </c>
      <c r="L2" s="104" t="s">
        <v>237</v>
      </c>
      <c r="M2" s="104" t="s">
        <v>238</v>
      </c>
      <c r="O2" s="104" t="s">
        <v>234</v>
      </c>
      <c r="P2" s="104" t="s">
        <v>554</v>
      </c>
      <c r="Q2" s="104" t="s">
        <v>235</v>
      </c>
      <c r="R2" s="104" t="s">
        <v>236</v>
      </c>
      <c r="S2" s="104" t="s">
        <v>237</v>
      </c>
      <c r="T2" s="104" t="s">
        <v>238</v>
      </c>
      <c r="V2" s="104" t="s">
        <v>234</v>
      </c>
      <c r="W2" s="104" t="s">
        <v>554</v>
      </c>
      <c r="X2" s="104" t="s">
        <v>235</v>
      </c>
      <c r="Y2" s="104" t="s">
        <v>236</v>
      </c>
      <c r="Z2" s="104" t="s">
        <v>237</v>
      </c>
      <c r="AA2" s="104" t="s">
        <v>238</v>
      </c>
      <c r="AC2" s="104" t="s">
        <v>234</v>
      </c>
      <c r="AD2" s="104" t="s">
        <v>554</v>
      </c>
      <c r="AE2" s="104" t="s">
        <v>235</v>
      </c>
      <c r="AF2" s="104" t="s">
        <v>236</v>
      </c>
      <c r="AG2" s="104" t="s">
        <v>237</v>
      </c>
      <c r="AH2" s="104" t="s">
        <v>238</v>
      </c>
    </row>
    <row r="3" spans="1:34">
      <c r="A3" s="104">
        <v>3</v>
      </c>
      <c r="B3" s="104" t="s">
        <v>555</v>
      </c>
      <c r="C3" s="105" t="s">
        <v>239</v>
      </c>
      <c r="D3" s="104">
        <v>3</v>
      </c>
      <c r="E3" s="104">
        <v>1</v>
      </c>
      <c r="F3" s="106">
        <v>1031442</v>
      </c>
      <c r="H3" s="104">
        <v>3</v>
      </c>
      <c r="I3" s="104" t="s">
        <v>555</v>
      </c>
      <c r="J3" s="104" t="s">
        <v>239</v>
      </c>
      <c r="K3" s="104">
        <v>3</v>
      </c>
      <c r="L3" s="104">
        <v>1</v>
      </c>
      <c r="M3" s="106">
        <v>615646</v>
      </c>
      <c r="O3" s="104">
        <v>3</v>
      </c>
      <c r="P3" s="104" t="s">
        <v>555</v>
      </c>
      <c r="Q3" s="104" t="s">
        <v>239</v>
      </c>
      <c r="R3" s="104">
        <v>3</v>
      </c>
      <c r="S3" s="104">
        <v>1</v>
      </c>
      <c r="T3" s="106">
        <v>3728221</v>
      </c>
      <c r="V3" s="104">
        <v>3</v>
      </c>
      <c r="W3" s="104" t="s">
        <v>555</v>
      </c>
      <c r="X3" s="104" t="s">
        <v>239</v>
      </c>
      <c r="Y3" s="104">
        <v>3</v>
      </c>
      <c r="Z3" s="104">
        <v>1</v>
      </c>
      <c r="AA3" s="106">
        <v>3640590</v>
      </c>
      <c r="AC3" s="104">
        <v>3</v>
      </c>
      <c r="AD3" s="104" t="s">
        <v>555</v>
      </c>
      <c r="AE3" s="104" t="s">
        <v>239</v>
      </c>
      <c r="AF3" s="104">
        <v>3</v>
      </c>
      <c r="AG3" s="104">
        <v>1</v>
      </c>
      <c r="AH3" s="106">
        <v>3430771</v>
      </c>
    </row>
    <row r="4" spans="1:34">
      <c r="A4" s="104">
        <v>5</v>
      </c>
      <c r="B4" s="104" t="s">
        <v>556</v>
      </c>
      <c r="C4" s="105" t="s">
        <v>240</v>
      </c>
      <c r="D4" s="104">
        <v>2</v>
      </c>
      <c r="E4" s="104">
        <v>4</v>
      </c>
      <c r="F4" s="106">
        <v>102307</v>
      </c>
      <c r="H4" s="104">
        <v>5</v>
      </c>
      <c r="I4" s="104" t="s">
        <v>556</v>
      </c>
      <c r="J4" s="104" t="s">
        <v>240</v>
      </c>
      <c r="K4" s="104">
        <v>2</v>
      </c>
      <c r="L4" s="104">
        <v>4</v>
      </c>
      <c r="M4" s="106">
        <v>68250</v>
      </c>
      <c r="O4" s="104">
        <v>5</v>
      </c>
      <c r="P4" s="104" t="s">
        <v>556</v>
      </c>
      <c r="Q4" s="104" t="s">
        <v>240</v>
      </c>
      <c r="R4" s="104">
        <v>2</v>
      </c>
      <c r="S4" s="104">
        <v>4</v>
      </c>
      <c r="T4" s="106">
        <v>369526</v>
      </c>
      <c r="V4" s="104">
        <v>5</v>
      </c>
      <c r="W4" s="104" t="s">
        <v>556</v>
      </c>
      <c r="X4" s="104" t="s">
        <v>240</v>
      </c>
      <c r="Y4" s="104">
        <v>2</v>
      </c>
      <c r="Z4" s="104">
        <v>4</v>
      </c>
      <c r="AA4" s="106">
        <v>474794</v>
      </c>
      <c r="AC4" s="104">
        <v>5</v>
      </c>
      <c r="AD4" s="104" t="s">
        <v>556</v>
      </c>
      <c r="AE4" s="104" t="s">
        <v>240</v>
      </c>
      <c r="AF4" s="104">
        <v>2</v>
      </c>
      <c r="AG4" s="104">
        <v>4</v>
      </c>
      <c r="AH4" s="106">
        <v>359009</v>
      </c>
    </row>
    <row r="5" spans="1:34">
      <c r="A5" s="104">
        <v>6</v>
      </c>
      <c r="B5" s="104" t="s">
        <v>557</v>
      </c>
      <c r="C5" s="105" t="s">
        <v>241</v>
      </c>
      <c r="D5" s="104">
        <v>1</v>
      </c>
      <c r="E5" s="104">
        <v>25</v>
      </c>
      <c r="F5" s="106">
        <v>348291</v>
      </c>
      <c r="H5" s="104">
        <v>6</v>
      </c>
      <c r="I5" s="104" t="s">
        <v>557</v>
      </c>
      <c r="J5" s="104" t="s">
        <v>241</v>
      </c>
      <c r="K5" s="104">
        <v>1</v>
      </c>
      <c r="L5" s="104">
        <v>25</v>
      </c>
      <c r="M5" s="106">
        <v>305608</v>
      </c>
      <c r="O5" s="104">
        <v>6</v>
      </c>
      <c r="P5" s="104" t="s">
        <v>557</v>
      </c>
      <c r="Q5" s="104" t="s">
        <v>241</v>
      </c>
      <c r="R5" s="104">
        <v>1</v>
      </c>
      <c r="S5" s="104">
        <v>25</v>
      </c>
      <c r="T5" s="106">
        <v>653733</v>
      </c>
      <c r="V5" s="104">
        <v>6</v>
      </c>
      <c r="W5" s="104" t="s">
        <v>557</v>
      </c>
      <c r="X5" s="104" t="s">
        <v>241</v>
      </c>
      <c r="Y5" s="104">
        <v>1</v>
      </c>
      <c r="Z5" s="104">
        <v>25</v>
      </c>
      <c r="AA5" s="106">
        <v>617932</v>
      </c>
      <c r="AC5" s="104">
        <v>6</v>
      </c>
      <c r="AD5" s="104" t="s">
        <v>557</v>
      </c>
      <c r="AE5" s="104" t="s">
        <v>241</v>
      </c>
      <c r="AF5" s="104">
        <v>1</v>
      </c>
      <c r="AG5" s="104">
        <v>25</v>
      </c>
      <c r="AH5" s="106">
        <v>644217</v>
      </c>
    </row>
    <row r="6" spans="1:34">
      <c r="A6" s="104">
        <v>9</v>
      </c>
      <c r="B6" s="104" t="s">
        <v>283</v>
      </c>
      <c r="C6" s="105" t="s">
        <v>242</v>
      </c>
      <c r="D6" s="105">
        <v>1</v>
      </c>
      <c r="E6" s="105">
        <v>33</v>
      </c>
      <c r="F6" s="210">
        <v>3035131</v>
      </c>
      <c r="G6" s="105"/>
      <c r="H6" s="105">
        <v>9</v>
      </c>
      <c r="I6" s="105" t="s">
        <v>283</v>
      </c>
      <c r="J6" s="105" t="s">
        <v>242</v>
      </c>
      <c r="K6" s="105">
        <v>1</v>
      </c>
      <c r="L6" s="105">
        <v>33</v>
      </c>
      <c r="M6" s="210">
        <v>2903958</v>
      </c>
      <c r="N6" s="105"/>
      <c r="O6" s="105">
        <v>9</v>
      </c>
      <c r="P6" s="105" t="s">
        <v>283</v>
      </c>
      <c r="Q6" s="105" t="s">
        <v>242</v>
      </c>
      <c r="R6" s="105">
        <v>1</v>
      </c>
      <c r="S6" s="105">
        <v>33</v>
      </c>
      <c r="T6" s="210">
        <v>5569540</v>
      </c>
      <c r="U6" s="105"/>
      <c r="V6" s="105">
        <v>9</v>
      </c>
      <c r="W6" s="105" t="s">
        <v>283</v>
      </c>
      <c r="X6" s="105" t="s">
        <v>242</v>
      </c>
      <c r="Y6" s="105">
        <v>1</v>
      </c>
      <c r="Z6" s="105">
        <v>33</v>
      </c>
      <c r="AA6" s="210">
        <v>5420754</v>
      </c>
      <c r="AB6" s="105"/>
      <c r="AC6" s="105">
        <v>9</v>
      </c>
      <c r="AD6" s="105" t="s">
        <v>283</v>
      </c>
      <c r="AE6" s="105" t="s">
        <v>242</v>
      </c>
      <c r="AF6" s="104">
        <v>1</v>
      </c>
      <c r="AG6" s="104">
        <v>33</v>
      </c>
      <c r="AH6" s="106">
        <v>5383635</v>
      </c>
    </row>
    <row r="7" spans="1:34">
      <c r="A7" s="104">
        <v>10</v>
      </c>
      <c r="B7" s="104" t="s">
        <v>563</v>
      </c>
      <c r="C7" s="105" t="s">
        <v>243</v>
      </c>
      <c r="D7" s="105">
        <v>4</v>
      </c>
      <c r="E7" s="105">
        <v>21</v>
      </c>
      <c r="F7" s="210">
        <f>772148+75664</f>
        <v>847812</v>
      </c>
      <c r="G7" s="105"/>
      <c r="H7" s="105">
        <v>10</v>
      </c>
      <c r="I7" s="105" t="s">
        <v>563</v>
      </c>
      <c r="J7" s="105" t="s">
        <v>243</v>
      </c>
      <c r="K7" s="105">
        <v>4</v>
      </c>
      <c r="L7" s="105">
        <v>21</v>
      </c>
      <c r="M7" s="210">
        <f>606659+13472</f>
        <v>620131</v>
      </c>
      <c r="N7" s="105"/>
      <c r="O7" s="105">
        <v>10</v>
      </c>
      <c r="P7" s="105" t="s">
        <v>563</v>
      </c>
      <c r="Q7" s="105" t="s">
        <v>243</v>
      </c>
      <c r="R7" s="105">
        <v>4</v>
      </c>
      <c r="S7" s="105">
        <v>21</v>
      </c>
      <c r="T7" s="210">
        <f>893312+48389</f>
        <v>941701</v>
      </c>
      <c r="U7" s="105"/>
      <c r="V7" s="105">
        <v>10</v>
      </c>
      <c r="W7" s="105" t="s">
        <v>563</v>
      </c>
      <c r="X7" s="105" t="s">
        <v>243</v>
      </c>
      <c r="Y7" s="105">
        <v>4</v>
      </c>
      <c r="Z7" s="105">
        <v>21</v>
      </c>
      <c r="AA7" s="210">
        <f>908957+50108</f>
        <v>959065</v>
      </c>
      <c r="AB7" s="105"/>
      <c r="AC7" s="105">
        <v>10</v>
      </c>
      <c r="AD7" s="105" t="s">
        <v>563</v>
      </c>
      <c r="AE7" s="105" t="s">
        <v>243</v>
      </c>
      <c r="AF7" s="104">
        <v>4</v>
      </c>
      <c r="AG7" s="104">
        <v>21</v>
      </c>
      <c r="AH7" s="106">
        <f>1043828+164234</f>
        <v>1208062</v>
      </c>
    </row>
    <row r="8" spans="1:34">
      <c r="A8" s="104">
        <v>10</v>
      </c>
      <c r="B8" s="104" t="s">
        <v>563</v>
      </c>
      <c r="C8" s="105" t="s">
        <v>244</v>
      </c>
      <c r="D8" s="105">
        <v>4</v>
      </c>
      <c r="E8" s="105">
        <v>22</v>
      </c>
      <c r="F8" s="210">
        <f>250477+11090</f>
        <v>261567</v>
      </c>
      <c r="G8" s="105"/>
      <c r="H8" s="105">
        <v>10</v>
      </c>
      <c r="I8" s="105" t="s">
        <v>563</v>
      </c>
      <c r="J8" s="105" t="s">
        <v>244</v>
      </c>
      <c r="K8" s="105">
        <v>4</v>
      </c>
      <c r="L8" s="105">
        <v>22</v>
      </c>
      <c r="M8" s="210">
        <f>204180+5575</f>
        <v>209755</v>
      </c>
      <c r="N8" s="105"/>
      <c r="O8" s="105">
        <v>10</v>
      </c>
      <c r="P8" s="105" t="s">
        <v>563</v>
      </c>
      <c r="Q8" s="105" t="s">
        <v>244</v>
      </c>
      <c r="R8" s="105">
        <v>4</v>
      </c>
      <c r="S8" s="105">
        <v>22</v>
      </c>
      <c r="T8" s="210">
        <f>297055+16604</f>
        <v>313659</v>
      </c>
      <c r="U8" s="105"/>
      <c r="V8" s="105">
        <v>10</v>
      </c>
      <c r="W8" s="105" t="s">
        <v>563</v>
      </c>
      <c r="X8" s="105" t="s">
        <v>244</v>
      </c>
      <c r="Y8" s="105">
        <v>4</v>
      </c>
      <c r="Z8" s="105">
        <v>22</v>
      </c>
      <c r="AA8" s="210">
        <f>266675+23271</f>
        <v>289946</v>
      </c>
      <c r="AB8" s="105"/>
      <c r="AC8" s="105">
        <v>10</v>
      </c>
      <c r="AD8" s="105" t="s">
        <v>563</v>
      </c>
      <c r="AE8" s="105" t="s">
        <v>244</v>
      </c>
      <c r="AF8" s="104">
        <v>4</v>
      </c>
      <c r="AG8" s="104">
        <v>22</v>
      </c>
      <c r="AH8" s="106">
        <f>267134+28623</f>
        <v>295757</v>
      </c>
    </row>
    <row r="9" spans="1:34">
      <c r="A9" s="104">
        <v>10</v>
      </c>
      <c r="B9" s="104" t="s">
        <v>563</v>
      </c>
      <c r="C9" s="105" t="s">
        <v>245</v>
      </c>
      <c r="D9" s="105">
        <v>4</v>
      </c>
      <c r="E9" s="105">
        <v>23</v>
      </c>
      <c r="F9" s="210">
        <f>3770+3221</f>
        <v>6991</v>
      </c>
      <c r="G9" s="105"/>
      <c r="H9" s="105">
        <v>10</v>
      </c>
      <c r="I9" s="105" t="s">
        <v>563</v>
      </c>
      <c r="J9" s="105" t="s">
        <v>245</v>
      </c>
      <c r="K9" s="105">
        <v>4</v>
      </c>
      <c r="L9" s="105">
        <v>23</v>
      </c>
      <c r="M9" s="210">
        <f>4011+1906</f>
        <v>5917</v>
      </c>
      <c r="N9" s="105"/>
      <c r="O9" s="105">
        <v>10</v>
      </c>
      <c r="P9" s="105" t="s">
        <v>563</v>
      </c>
      <c r="Q9" s="105" t="s">
        <v>245</v>
      </c>
      <c r="R9" s="105">
        <v>4</v>
      </c>
      <c r="S9" s="105">
        <v>23</v>
      </c>
      <c r="T9" s="210">
        <f>8659+5080</f>
        <v>13739</v>
      </c>
      <c r="U9" s="105"/>
      <c r="V9" s="105">
        <v>10</v>
      </c>
      <c r="W9" s="105" t="s">
        <v>563</v>
      </c>
      <c r="X9" s="105" t="s">
        <v>245</v>
      </c>
      <c r="Y9" s="105">
        <v>4</v>
      </c>
      <c r="Z9" s="105">
        <v>23</v>
      </c>
      <c r="AA9" s="210">
        <f>8109+4220</f>
        <v>12329</v>
      </c>
      <c r="AB9" s="105"/>
      <c r="AC9" s="105">
        <v>10</v>
      </c>
      <c r="AD9" s="105" t="s">
        <v>563</v>
      </c>
      <c r="AE9" s="105" t="s">
        <v>245</v>
      </c>
      <c r="AF9" s="104">
        <v>4</v>
      </c>
      <c r="AG9" s="104">
        <v>23</v>
      </c>
      <c r="AH9" s="106">
        <f>6301+2798</f>
        <v>9099</v>
      </c>
    </row>
    <row r="10" spans="1:34">
      <c r="A10" s="104">
        <v>11</v>
      </c>
      <c r="B10" s="104" t="s">
        <v>418</v>
      </c>
      <c r="C10" s="105" t="s">
        <v>246</v>
      </c>
      <c r="D10" s="104">
        <v>4</v>
      </c>
      <c r="E10" s="104">
        <v>1</v>
      </c>
      <c r="F10" s="106">
        <v>2038816</v>
      </c>
      <c r="H10" s="104">
        <v>11</v>
      </c>
      <c r="I10" s="104" t="s">
        <v>418</v>
      </c>
      <c r="J10" s="104" t="s">
        <v>246</v>
      </c>
      <c r="K10" s="104">
        <v>4</v>
      </c>
      <c r="L10" s="104">
        <v>1</v>
      </c>
      <c r="M10" s="106">
        <v>2356084</v>
      </c>
      <c r="O10" s="104">
        <v>11</v>
      </c>
      <c r="P10" s="104" t="s">
        <v>418</v>
      </c>
      <c r="Q10" s="104" t="s">
        <v>246</v>
      </c>
      <c r="R10" s="104">
        <v>4</v>
      </c>
      <c r="S10" s="104">
        <v>1</v>
      </c>
      <c r="T10" s="106">
        <v>6642359</v>
      </c>
      <c r="V10" s="104">
        <v>11</v>
      </c>
      <c r="W10" s="104" t="s">
        <v>418</v>
      </c>
      <c r="X10" s="104" t="s">
        <v>246</v>
      </c>
      <c r="Y10" s="104">
        <v>4</v>
      </c>
      <c r="Z10" s="104">
        <v>1</v>
      </c>
      <c r="AA10" s="106">
        <v>5798242</v>
      </c>
      <c r="AC10" s="104">
        <v>11</v>
      </c>
      <c r="AD10" s="104" t="s">
        <v>418</v>
      </c>
      <c r="AE10" s="104" t="s">
        <v>246</v>
      </c>
      <c r="AF10" s="104">
        <v>4</v>
      </c>
      <c r="AG10" s="104">
        <v>1</v>
      </c>
      <c r="AH10" s="106">
        <v>6988427</v>
      </c>
    </row>
    <row r="11" spans="1:34">
      <c r="A11" s="104">
        <v>12</v>
      </c>
      <c r="B11" s="104" t="s">
        <v>558</v>
      </c>
      <c r="C11" s="107" t="s">
        <v>247</v>
      </c>
      <c r="D11" s="104">
        <v>3</v>
      </c>
      <c r="E11" s="104">
        <v>6</v>
      </c>
      <c r="F11" s="106">
        <v>348119</v>
      </c>
      <c r="H11" s="104">
        <v>12</v>
      </c>
      <c r="I11" s="104" t="s">
        <v>558</v>
      </c>
      <c r="J11" s="108" t="s">
        <v>247</v>
      </c>
      <c r="K11" s="104">
        <v>3</v>
      </c>
      <c r="L11" s="104">
        <v>6</v>
      </c>
      <c r="M11" s="106">
        <v>420718</v>
      </c>
      <c r="O11" s="104">
        <v>12</v>
      </c>
      <c r="P11" s="104" t="s">
        <v>558</v>
      </c>
      <c r="Q11" s="108" t="s">
        <v>247</v>
      </c>
      <c r="R11" s="104">
        <v>3</v>
      </c>
      <c r="S11" s="104">
        <v>6</v>
      </c>
      <c r="T11" s="106">
        <v>1612924</v>
      </c>
      <c r="V11" s="104">
        <v>12</v>
      </c>
      <c r="W11" s="104" t="s">
        <v>558</v>
      </c>
      <c r="X11" s="108" t="s">
        <v>247</v>
      </c>
      <c r="Y11" s="104">
        <v>3</v>
      </c>
      <c r="Z11" s="104">
        <v>6</v>
      </c>
      <c r="AA11" s="106">
        <v>1964363</v>
      </c>
      <c r="AC11" s="104">
        <v>12</v>
      </c>
      <c r="AD11" s="104" t="s">
        <v>558</v>
      </c>
      <c r="AE11" s="108" t="s">
        <v>247</v>
      </c>
      <c r="AF11" s="104">
        <v>3</v>
      </c>
      <c r="AG11" s="104">
        <v>6</v>
      </c>
      <c r="AH11" s="106">
        <v>1615889</v>
      </c>
    </row>
    <row r="12" spans="1:34">
      <c r="A12" s="104">
        <v>14</v>
      </c>
      <c r="B12" s="104" t="s">
        <v>559</v>
      </c>
      <c r="C12" s="105" t="s">
        <v>248</v>
      </c>
      <c r="D12" s="104">
        <v>1</v>
      </c>
      <c r="E12" s="104">
        <v>8</v>
      </c>
      <c r="F12" s="106">
        <v>83109</v>
      </c>
      <c r="H12" s="104">
        <v>14</v>
      </c>
      <c r="I12" s="104" t="s">
        <v>559</v>
      </c>
      <c r="J12" s="104" t="s">
        <v>248</v>
      </c>
      <c r="K12" s="104">
        <v>1</v>
      </c>
      <c r="L12" s="104">
        <v>8</v>
      </c>
      <c r="M12" s="106">
        <v>78008</v>
      </c>
      <c r="O12" s="104">
        <v>14</v>
      </c>
      <c r="P12" s="104" t="s">
        <v>559</v>
      </c>
      <c r="Q12" s="104" t="s">
        <v>248</v>
      </c>
      <c r="R12" s="104">
        <v>1</v>
      </c>
      <c r="S12" s="104">
        <v>8</v>
      </c>
      <c r="T12" s="106">
        <v>198575</v>
      </c>
      <c r="V12" s="104">
        <v>14</v>
      </c>
      <c r="W12" s="104" t="s">
        <v>559</v>
      </c>
      <c r="X12" s="104" t="s">
        <v>248</v>
      </c>
      <c r="Y12" s="104">
        <v>1</v>
      </c>
      <c r="Z12" s="104">
        <v>8</v>
      </c>
      <c r="AA12" s="106">
        <v>178967</v>
      </c>
      <c r="AC12" s="104">
        <v>14</v>
      </c>
      <c r="AD12" s="104" t="s">
        <v>559</v>
      </c>
      <c r="AE12" s="104" t="s">
        <v>248</v>
      </c>
      <c r="AF12" s="104">
        <v>1</v>
      </c>
      <c r="AG12" s="104">
        <v>8</v>
      </c>
      <c r="AH12" s="106">
        <v>168921</v>
      </c>
    </row>
    <row r="13" spans="1:34">
      <c r="A13" s="104">
        <v>16</v>
      </c>
      <c r="B13" s="104" t="s">
        <v>560</v>
      </c>
      <c r="C13" s="105" t="s">
        <v>249</v>
      </c>
      <c r="D13" s="104">
        <v>1</v>
      </c>
      <c r="E13" s="104">
        <v>8</v>
      </c>
      <c r="F13" s="106">
        <v>384750</v>
      </c>
      <c r="H13" s="104">
        <v>16</v>
      </c>
      <c r="I13" s="104" t="s">
        <v>560</v>
      </c>
      <c r="J13" s="104" t="s">
        <v>249</v>
      </c>
      <c r="K13" s="104">
        <v>1</v>
      </c>
      <c r="L13" s="104">
        <v>1</v>
      </c>
      <c r="M13" s="106">
        <v>206010</v>
      </c>
      <c r="O13" s="104">
        <v>16</v>
      </c>
      <c r="P13" s="104" t="s">
        <v>560</v>
      </c>
      <c r="Q13" s="104" t="s">
        <v>249</v>
      </c>
      <c r="R13" s="104">
        <v>1</v>
      </c>
      <c r="S13" s="104">
        <v>1</v>
      </c>
      <c r="T13" s="106">
        <v>2099287</v>
      </c>
      <c r="V13" s="104">
        <v>16</v>
      </c>
      <c r="W13" s="104" t="s">
        <v>560</v>
      </c>
      <c r="X13" s="104" t="s">
        <v>249</v>
      </c>
      <c r="Y13" s="104">
        <v>1</v>
      </c>
      <c r="Z13" s="104">
        <v>1</v>
      </c>
      <c r="AA13" s="106">
        <v>2030449</v>
      </c>
      <c r="AC13" s="104">
        <v>16</v>
      </c>
      <c r="AD13" s="104" t="s">
        <v>560</v>
      </c>
      <c r="AE13" s="104" t="s">
        <v>249</v>
      </c>
      <c r="AF13" s="104">
        <v>1</v>
      </c>
      <c r="AG13" s="104">
        <v>1</v>
      </c>
      <c r="AH13" s="106">
        <v>1986907</v>
      </c>
    </row>
    <row r="14" spans="1:34">
      <c r="A14" s="104">
        <v>17</v>
      </c>
      <c r="B14" s="104" t="s">
        <v>561</v>
      </c>
      <c r="C14" s="105" t="s">
        <v>250</v>
      </c>
      <c r="D14" s="104">
        <v>3</v>
      </c>
      <c r="E14" s="104">
        <v>3</v>
      </c>
      <c r="F14" s="106">
        <v>80756</v>
      </c>
      <c r="H14" s="104">
        <v>17</v>
      </c>
      <c r="I14" s="104" t="s">
        <v>561</v>
      </c>
      <c r="J14" s="104" t="s">
        <v>250</v>
      </c>
      <c r="K14" s="104">
        <v>3</v>
      </c>
      <c r="L14" s="104">
        <v>3</v>
      </c>
      <c r="M14" s="106">
        <v>20733</v>
      </c>
      <c r="O14" s="104">
        <v>17</v>
      </c>
      <c r="P14" s="104" t="s">
        <v>561</v>
      </c>
      <c r="Q14" s="104" t="s">
        <v>250</v>
      </c>
      <c r="R14" s="104">
        <v>3</v>
      </c>
      <c r="S14" s="104">
        <v>3</v>
      </c>
      <c r="T14" s="106">
        <v>104380</v>
      </c>
      <c r="V14" s="104">
        <v>17</v>
      </c>
      <c r="W14" s="104" t="s">
        <v>561</v>
      </c>
      <c r="X14" s="104" t="s">
        <v>250</v>
      </c>
      <c r="Y14" s="104">
        <v>3</v>
      </c>
      <c r="Z14" s="104">
        <v>3</v>
      </c>
      <c r="AA14" s="106">
        <v>119340</v>
      </c>
      <c r="AC14" s="104">
        <v>17</v>
      </c>
      <c r="AD14" s="104" t="s">
        <v>561</v>
      </c>
      <c r="AE14" s="104" t="s">
        <v>250</v>
      </c>
      <c r="AF14" s="104">
        <v>3</v>
      </c>
      <c r="AG14" s="104">
        <v>3</v>
      </c>
      <c r="AH14" s="106">
        <v>103755</v>
      </c>
    </row>
    <row r="15" spans="1:34">
      <c r="A15" s="104">
        <v>20</v>
      </c>
      <c r="B15" s="104" t="s">
        <v>562</v>
      </c>
      <c r="C15" s="105" t="s">
        <v>251</v>
      </c>
      <c r="D15" s="104">
        <v>4</v>
      </c>
      <c r="E15" s="104">
        <v>1</v>
      </c>
      <c r="F15" s="106">
        <v>1100</v>
      </c>
      <c r="H15" s="104">
        <v>20</v>
      </c>
      <c r="I15" s="104" t="s">
        <v>562</v>
      </c>
      <c r="J15" s="104" t="s">
        <v>251</v>
      </c>
      <c r="K15" s="104">
        <v>4</v>
      </c>
      <c r="L15" s="104">
        <v>1</v>
      </c>
      <c r="M15" s="106">
        <v>900</v>
      </c>
      <c r="O15" s="104">
        <v>20</v>
      </c>
      <c r="P15" s="104" t="s">
        <v>562</v>
      </c>
      <c r="Q15" s="104" t="s">
        <v>251</v>
      </c>
      <c r="R15" s="104">
        <v>4</v>
      </c>
      <c r="S15" s="104">
        <v>1</v>
      </c>
      <c r="T15" s="106">
        <v>560</v>
      </c>
      <c r="V15" s="104">
        <v>20</v>
      </c>
      <c r="W15" s="104" t="s">
        <v>562</v>
      </c>
      <c r="X15" s="104" t="s">
        <v>251</v>
      </c>
      <c r="Y15" s="104">
        <v>4</v>
      </c>
      <c r="Z15" s="104">
        <v>1</v>
      </c>
      <c r="AA15" s="106">
        <v>586</v>
      </c>
      <c r="AC15" s="272">
        <v>2017</v>
      </c>
      <c r="AD15" s="272"/>
      <c r="AE15" s="272"/>
      <c r="AF15" s="272"/>
      <c r="AG15" s="272"/>
      <c r="AH15" s="204">
        <f>SUM(AH3:AH14)</f>
        <v>22194449</v>
      </c>
    </row>
    <row r="16" spans="1:34">
      <c r="A16" s="104">
        <v>21</v>
      </c>
      <c r="B16" s="104" t="s">
        <v>432</v>
      </c>
      <c r="C16" s="105" t="s">
        <v>252</v>
      </c>
      <c r="D16" s="104">
        <v>3</v>
      </c>
      <c r="E16" s="104">
        <v>1</v>
      </c>
      <c r="F16" s="106">
        <v>13252</v>
      </c>
      <c r="H16" s="104">
        <v>21</v>
      </c>
      <c r="I16" s="104" t="s">
        <v>432</v>
      </c>
      <c r="J16" s="104" t="s">
        <v>252</v>
      </c>
      <c r="K16" s="104">
        <v>3</v>
      </c>
      <c r="L16" s="104">
        <v>1</v>
      </c>
      <c r="M16" s="106">
        <v>9041</v>
      </c>
      <c r="O16" s="104">
        <v>21</v>
      </c>
      <c r="P16" s="104" t="s">
        <v>432</v>
      </c>
      <c r="Q16" s="104" t="s">
        <v>252</v>
      </c>
      <c r="R16" s="104">
        <v>3</v>
      </c>
      <c r="S16" s="104">
        <v>1</v>
      </c>
      <c r="T16" s="106">
        <v>106513</v>
      </c>
      <c r="V16" s="104">
        <v>21</v>
      </c>
      <c r="W16" s="104" t="s">
        <v>432</v>
      </c>
      <c r="X16" s="104" t="s">
        <v>252</v>
      </c>
      <c r="Y16" s="104">
        <v>3</v>
      </c>
      <c r="Z16" s="104">
        <v>1</v>
      </c>
      <c r="AA16" s="106">
        <v>159272</v>
      </c>
      <c r="AH16" s="106"/>
    </row>
    <row r="17" spans="1:27">
      <c r="A17" s="272" t="s">
        <v>550</v>
      </c>
      <c r="B17" s="272"/>
      <c r="C17" s="272"/>
      <c r="D17" s="272"/>
      <c r="E17" s="272"/>
      <c r="F17" s="204">
        <f>SUM(F3:F16)</f>
        <v>8583443</v>
      </c>
      <c r="H17" s="272" t="s">
        <v>551</v>
      </c>
      <c r="I17" s="272"/>
      <c r="J17" s="272"/>
      <c r="K17" s="272"/>
      <c r="L17" s="272"/>
      <c r="M17" s="204">
        <f>SUM(M3:M16)</f>
        <v>7820759</v>
      </c>
      <c r="O17" s="272" t="s">
        <v>552</v>
      </c>
      <c r="P17" s="272"/>
      <c r="Q17" s="272"/>
      <c r="R17" s="272"/>
      <c r="S17" s="272"/>
      <c r="T17" s="204">
        <f>SUM(T3:T16)</f>
        <v>22354717</v>
      </c>
      <c r="V17" s="272">
        <v>2018</v>
      </c>
      <c r="W17" s="272"/>
      <c r="X17" s="272"/>
      <c r="Y17" s="272"/>
      <c r="Z17" s="272"/>
      <c r="AA17" s="204">
        <f>SUM(AA3:AA16)</f>
        <v>21666629</v>
      </c>
    </row>
    <row r="18" spans="1:27">
      <c r="F18" s="106"/>
      <c r="M18" s="106"/>
      <c r="T18" s="106"/>
      <c r="AA18" s="106"/>
    </row>
    <row r="19" spans="1:27">
      <c r="B19" s="105"/>
    </row>
  </sheetData>
  <mergeCells count="10">
    <mergeCell ref="V17:Z17"/>
    <mergeCell ref="V1:AA1"/>
    <mergeCell ref="AC15:AG15"/>
    <mergeCell ref="AC1:AH1"/>
    <mergeCell ref="A1:F1"/>
    <mergeCell ref="A17:E17"/>
    <mergeCell ref="H1:M1"/>
    <mergeCell ref="H17:L17"/>
    <mergeCell ref="O17:S17"/>
    <mergeCell ref="O1:T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0"/>
  <sheetViews>
    <sheetView workbookViewId="0">
      <selection activeCell="I14" sqref="I14"/>
    </sheetView>
  </sheetViews>
  <sheetFormatPr defaultColWidth="8.85546875" defaultRowHeight="15"/>
  <cols>
    <col min="1" max="1" width="25.85546875" style="104" bestFit="1" customWidth="1"/>
    <col min="2" max="4" width="14.42578125" style="104" bestFit="1" customWidth="1"/>
    <col min="5" max="16384" width="8.85546875" style="104"/>
  </cols>
  <sheetData>
    <row r="1" spans="1:4">
      <c r="A1" s="205" t="s">
        <v>276</v>
      </c>
      <c r="B1" s="205">
        <v>2017</v>
      </c>
      <c r="C1" s="205">
        <v>2018</v>
      </c>
      <c r="D1" s="205">
        <v>2019</v>
      </c>
    </row>
    <row r="2" spans="1:4">
      <c r="A2" s="104" t="s">
        <v>277</v>
      </c>
      <c r="B2" s="106">
        <v>6830563</v>
      </c>
      <c r="C2" s="106">
        <v>6474096</v>
      </c>
      <c r="D2" s="106">
        <v>6476983</v>
      </c>
    </row>
    <row r="3" spans="1:4">
      <c r="A3" s="104" t="s">
        <v>278</v>
      </c>
      <c r="B3" s="106">
        <v>2357933</v>
      </c>
      <c r="C3" s="106">
        <v>2542568</v>
      </c>
      <c r="D3" s="106">
        <v>2316786</v>
      </c>
    </row>
    <row r="4" spans="1:4">
      <c r="A4" s="104" t="s">
        <v>279</v>
      </c>
      <c r="B4" s="106">
        <v>1010345</v>
      </c>
      <c r="C4" s="106">
        <v>1058584</v>
      </c>
      <c r="D4" s="106">
        <v>1132024</v>
      </c>
    </row>
    <row r="5" spans="1:4">
      <c r="A5" s="104" t="s">
        <v>283</v>
      </c>
      <c r="B5" s="106">
        <v>13485900</v>
      </c>
      <c r="C5" s="106">
        <v>14298900</v>
      </c>
      <c r="D5" s="106">
        <v>14693000</v>
      </c>
    </row>
    <row r="6" spans="1:4">
      <c r="A6" s="104" t="s">
        <v>280</v>
      </c>
      <c r="B6" s="106">
        <v>14148578</v>
      </c>
      <c r="C6" s="106">
        <v>14237959</v>
      </c>
      <c r="D6" s="106">
        <v>14895920</v>
      </c>
    </row>
    <row r="7" spans="1:4">
      <c r="A7" s="104" t="s">
        <v>284</v>
      </c>
      <c r="B7" s="106">
        <v>2449245</v>
      </c>
      <c r="C7" s="106">
        <v>2280906</v>
      </c>
      <c r="D7" s="106">
        <v>2404471</v>
      </c>
    </row>
    <row r="8" spans="1:4">
      <c r="A8" s="104" t="s">
        <v>281</v>
      </c>
      <c r="B8" s="106">
        <v>2962369</v>
      </c>
      <c r="C8" s="106">
        <v>2860849</v>
      </c>
      <c r="D8" s="106">
        <v>3248489</v>
      </c>
    </row>
    <row r="9" spans="1:4">
      <c r="A9" s="104" t="s">
        <v>282</v>
      </c>
      <c r="B9" s="106">
        <v>541396</v>
      </c>
      <c r="C9" s="106">
        <v>519083</v>
      </c>
      <c r="D9" s="106">
        <v>582859</v>
      </c>
    </row>
    <row r="10" spans="1:4">
      <c r="A10" s="206" t="s">
        <v>257</v>
      </c>
      <c r="B10" s="207">
        <f>SUM(B2:B9)</f>
        <v>43786329</v>
      </c>
      <c r="C10" s="207">
        <f>SUM(C2:C9)</f>
        <v>44272945</v>
      </c>
      <c r="D10" s="207">
        <f>SUM(D2:D9)</f>
        <v>45750532</v>
      </c>
    </row>
  </sheetData>
  <pageMargins left="0.7" right="0.7" top="0.75" bottom="0.75" header="0.3" footer="0.3"/>
  <ignoredErrors>
    <ignoredError sqref="B10:D1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2">
    <tabColor rgb="FF92D050"/>
  </sheetPr>
  <dimension ref="A1:V77"/>
  <sheetViews>
    <sheetView showZeros="0" zoomScale="90" zoomScaleNormal="90" workbookViewId="0">
      <selection activeCell="H24" sqref="H24"/>
    </sheetView>
  </sheetViews>
  <sheetFormatPr defaultColWidth="9.140625" defaultRowHeight="15"/>
  <cols>
    <col min="1" max="1" width="3.7109375" style="53" customWidth="1"/>
    <col min="2" max="2" width="17.85546875" style="69" customWidth="1"/>
    <col min="3" max="3" width="48.7109375" style="2" customWidth="1"/>
    <col min="4" max="4" width="17.5703125" style="2" customWidth="1"/>
    <col min="5" max="5" width="15.7109375" style="19" customWidth="1"/>
    <col min="6" max="6" width="14.7109375" style="19" customWidth="1"/>
    <col min="7" max="7" width="15.5703125" style="19" bestFit="1" customWidth="1"/>
    <col min="8" max="9" width="9.140625" style="19"/>
    <col min="10" max="10" width="17.42578125" style="19" bestFit="1" customWidth="1"/>
    <col min="11" max="11" width="15.28515625" style="19" customWidth="1"/>
    <col min="12" max="12" width="15.42578125" style="19" customWidth="1"/>
    <col min="13" max="13" width="15" style="19" customWidth="1"/>
    <col min="14" max="14" width="9.140625" style="19"/>
    <col min="15" max="15" width="19.28515625" style="19" customWidth="1"/>
    <col min="16" max="16" width="52.140625" style="2" customWidth="1"/>
    <col min="17" max="17" width="21.7109375" style="19" bestFit="1" customWidth="1"/>
    <col min="23" max="16384" width="9.140625" style="19"/>
  </cols>
  <sheetData>
    <row r="1" spans="1:22">
      <c r="A1" s="83" t="s">
        <v>180</v>
      </c>
    </row>
    <row r="2" spans="1:22">
      <c r="A2" s="84" t="s">
        <v>269</v>
      </c>
      <c r="D2" s="29"/>
    </row>
    <row r="3" spans="1:22">
      <c r="A3" s="83" t="s">
        <v>181</v>
      </c>
      <c r="C3" s="30"/>
    </row>
    <row r="4" spans="1:22">
      <c r="A4" s="53" t="s">
        <v>24</v>
      </c>
    </row>
    <row r="5" spans="1:22">
      <c r="A5" s="53" t="s">
        <v>25</v>
      </c>
    </row>
    <row r="6" spans="1:22">
      <c r="A6" s="53" t="s">
        <v>26</v>
      </c>
    </row>
    <row r="7" spans="1:22">
      <c r="A7" s="53" t="s">
        <v>27</v>
      </c>
    </row>
    <row r="11" spans="1:22">
      <c r="A11" s="83" t="s">
        <v>28</v>
      </c>
    </row>
    <row r="12" spans="1:22">
      <c r="A12" s="90" t="s">
        <v>232</v>
      </c>
    </row>
    <row r="14" spans="1:22">
      <c r="A14" s="83" t="s">
        <v>47</v>
      </c>
      <c r="B14" s="91"/>
    </row>
    <row r="15" spans="1:22" s="31" customFormat="1" ht="15" customHeight="1">
      <c r="A15" s="211" t="s">
        <v>7</v>
      </c>
      <c r="B15" s="213" t="s">
        <v>8</v>
      </c>
      <c r="C15" s="213" t="s">
        <v>6</v>
      </c>
      <c r="D15" s="213" t="s">
        <v>13</v>
      </c>
      <c r="E15" s="213" t="s">
        <v>11</v>
      </c>
      <c r="F15" s="213"/>
      <c r="G15" s="213"/>
      <c r="H15" s="213"/>
      <c r="I15" s="213"/>
      <c r="J15" s="215" t="s">
        <v>9</v>
      </c>
      <c r="K15" s="215"/>
      <c r="L15" s="215"/>
      <c r="M15" s="215"/>
      <c r="N15" s="215"/>
      <c r="O15" s="216" t="s">
        <v>10</v>
      </c>
      <c r="P15" s="213" t="s">
        <v>15</v>
      </c>
      <c r="Q15" s="213" t="s">
        <v>12</v>
      </c>
      <c r="R15"/>
      <c r="S15"/>
      <c r="T15"/>
      <c r="U15"/>
      <c r="V15"/>
    </row>
    <row r="16" spans="1:22" s="31" customFormat="1" ht="13.5" customHeight="1">
      <c r="A16" s="212"/>
      <c r="B16" s="214"/>
      <c r="C16" s="214"/>
      <c r="D16" s="214"/>
      <c r="E16" s="14">
        <v>2017</v>
      </c>
      <c r="F16" s="14">
        <v>2018</v>
      </c>
      <c r="G16" s="14">
        <v>2019</v>
      </c>
      <c r="H16" s="14">
        <v>2020</v>
      </c>
      <c r="I16" s="14">
        <v>2021</v>
      </c>
      <c r="J16" s="15">
        <v>2017</v>
      </c>
      <c r="K16" s="15">
        <v>2018</v>
      </c>
      <c r="L16" s="15">
        <v>2019</v>
      </c>
      <c r="M16" s="15">
        <v>2020</v>
      </c>
      <c r="N16" s="15">
        <v>2021</v>
      </c>
      <c r="O16" s="217"/>
      <c r="P16" s="214"/>
      <c r="Q16" s="214"/>
      <c r="R16"/>
      <c r="S16"/>
      <c r="T16"/>
      <c r="U16"/>
      <c r="V16"/>
    </row>
    <row r="17" spans="1:17" ht="35.450000000000003" customHeight="1">
      <c r="A17" s="85">
        <v>1</v>
      </c>
      <c r="B17" s="92" t="str">
        <f>'Strešná politika výpočet'!B9</f>
        <v>Vnútorná hodnota kultúry a umenia</v>
      </c>
      <c r="C17" s="24" t="str">
        <f>'Strešná politika výpočet'!C9</f>
        <v>Počet diel/autorov, ktorí uspeli v medzinárodných súťažiach/medz. prostredí:</v>
      </c>
      <c r="D17" s="24" t="str">
        <f>'Strešná politika výpočet'!D9</f>
        <v>MK SR</v>
      </c>
      <c r="E17" s="39">
        <f>'Strešná politika výpočet'!E9</f>
        <v>1</v>
      </c>
      <c r="F17" s="39">
        <f>'Strešná politika výpočet'!F9</f>
        <v>0</v>
      </c>
      <c r="G17" s="39">
        <f>'Strešná politika výpočet'!G9</f>
        <v>5</v>
      </c>
      <c r="H17" s="39">
        <f>'Strešná politika výpočet'!H9</f>
        <v>4</v>
      </c>
      <c r="I17" s="39">
        <f>'Strešná politika výpočet'!I9</f>
        <v>8</v>
      </c>
      <c r="J17" s="1">
        <f>'Strešná politika výpočet'!K9</f>
        <v>0</v>
      </c>
      <c r="K17" s="1">
        <f>'Strešná politika výpočet'!L9</f>
        <v>0</v>
      </c>
      <c r="L17" s="1">
        <f>'Strešná politika výpočet'!M9</f>
        <v>0</v>
      </c>
      <c r="M17" s="1">
        <f>'Strešná politika výpočet'!N9</f>
        <v>0</v>
      </c>
      <c r="N17" s="1">
        <f>'Strešná politika výpočet'!O9</f>
        <v>0</v>
      </c>
      <c r="O17" s="24"/>
      <c r="P17" s="218" t="s">
        <v>215</v>
      </c>
      <c r="Q17" s="1"/>
    </row>
    <row r="18" spans="1:17">
      <c r="A18" s="86"/>
      <c r="B18" s="93"/>
      <c r="C18" s="25" t="s">
        <v>29</v>
      </c>
      <c r="D18" s="25"/>
      <c r="E18" s="39">
        <f>'Strešná politika výpočet'!E10</f>
        <v>0</v>
      </c>
      <c r="F18" s="39">
        <f>'Strešná politika výpočet'!F10</f>
        <v>0</v>
      </c>
      <c r="G18" s="39">
        <f>'Strešná politika výpočet'!G10</f>
        <v>0</v>
      </c>
      <c r="H18" s="39">
        <f>'Strešná politika výpočet'!H10</f>
        <v>0</v>
      </c>
      <c r="I18" s="39">
        <f>'Strešná politika výpočet'!I10</f>
        <v>0</v>
      </c>
      <c r="J18" s="17">
        <f>'Strešná politika výpočet'!K10</f>
        <v>0</v>
      </c>
      <c r="K18" s="17">
        <f>'Strešná politika výpočet'!L10</f>
        <v>0</v>
      </c>
      <c r="L18" s="17">
        <f>'Strešná politika výpočet'!M10</f>
        <v>0</v>
      </c>
      <c r="M18" s="17">
        <f>'Strešná politika výpočet'!N10</f>
        <v>0</v>
      </c>
      <c r="N18" s="17">
        <f>'Strešná politika výpočet'!O10</f>
        <v>0</v>
      </c>
      <c r="O18" s="17"/>
      <c r="P18" s="219"/>
      <c r="Q18" s="17"/>
    </row>
    <row r="19" spans="1:17">
      <c r="A19" s="86"/>
      <c r="B19" s="93"/>
      <c r="C19" s="25" t="s">
        <v>30</v>
      </c>
      <c r="D19" s="25"/>
      <c r="E19" s="39">
        <f>'Strešná politika výpočet'!E11</f>
        <v>1</v>
      </c>
      <c r="F19" s="39">
        <f>'Strešná politika výpočet'!F11</f>
        <v>0</v>
      </c>
      <c r="G19" s="39">
        <f>'Strešná politika výpočet'!G11</f>
        <v>0</v>
      </c>
      <c r="H19" s="39">
        <f>'Strešná politika výpočet'!H11</f>
        <v>0</v>
      </c>
      <c r="I19" s="39">
        <f>'Strešná politika výpočet'!I11</f>
        <v>0</v>
      </c>
      <c r="J19" s="17">
        <f>'Strešná politika výpočet'!K11</f>
        <v>0</v>
      </c>
      <c r="K19" s="17">
        <f>'Strešná politika výpočet'!L11</f>
        <v>0</v>
      </c>
      <c r="L19" s="17">
        <f>'Strešná politika výpočet'!M11</f>
        <v>0</v>
      </c>
      <c r="M19" s="17">
        <f>'Strešná politika výpočet'!N11</f>
        <v>0</v>
      </c>
      <c r="N19" s="17">
        <f>'Strešná politika výpočet'!O11</f>
        <v>0</v>
      </c>
      <c r="O19" s="17"/>
      <c r="P19" s="219"/>
      <c r="Q19" s="17"/>
    </row>
    <row r="20" spans="1:17">
      <c r="A20" s="86"/>
      <c r="B20" s="93"/>
      <c r="C20" s="25" t="s">
        <v>31</v>
      </c>
      <c r="D20" s="25"/>
      <c r="E20" s="39">
        <f>'Strešná politika výpočet'!E12</f>
        <v>0</v>
      </c>
      <c r="F20" s="39">
        <f>'Strešná politika výpočet'!F12</f>
        <v>0</v>
      </c>
      <c r="G20" s="39">
        <f>'Strešná politika výpočet'!G12</f>
        <v>4</v>
      </c>
      <c r="H20" s="39">
        <f>'Strešná politika výpočet'!H12</f>
        <v>4</v>
      </c>
      <c r="I20" s="39">
        <f>'Strešná politika výpočet'!I12</f>
        <v>8</v>
      </c>
      <c r="J20" s="17">
        <f>'Strešná politika výpočet'!K12</f>
        <v>0</v>
      </c>
      <c r="K20" s="17">
        <f>'Strešná politika výpočet'!L12</f>
        <v>0</v>
      </c>
      <c r="L20" s="17">
        <f>'Strešná politika výpočet'!M12</f>
        <v>0</v>
      </c>
      <c r="M20" s="17">
        <f>'Strešná politika výpočet'!N12</f>
        <v>0</v>
      </c>
      <c r="N20" s="17">
        <f>'Strešná politika výpočet'!O12</f>
        <v>0</v>
      </c>
      <c r="O20" s="17"/>
      <c r="P20" s="219"/>
      <c r="Q20" s="17"/>
    </row>
    <row r="21" spans="1:17">
      <c r="A21" s="86"/>
      <c r="B21" s="93"/>
      <c r="C21" s="25" t="s">
        <v>32</v>
      </c>
      <c r="D21" s="25"/>
      <c r="E21" s="39">
        <f>'Strešná politika výpočet'!E13</f>
        <v>0</v>
      </c>
      <c r="F21" s="39">
        <f>'Strešná politika výpočet'!F13</f>
        <v>0</v>
      </c>
      <c r="G21" s="39">
        <f>'Strešná politika výpočet'!G13</f>
        <v>1</v>
      </c>
      <c r="H21" s="39">
        <f>'Strešná politika výpočet'!H13</f>
        <v>0</v>
      </c>
      <c r="I21" s="39">
        <f>'Strešná politika výpočet'!I13</f>
        <v>0</v>
      </c>
      <c r="J21" s="17">
        <f>'Strešná politika výpočet'!K13</f>
        <v>0</v>
      </c>
      <c r="K21" s="17">
        <f>'Strešná politika výpočet'!L13</f>
        <v>0</v>
      </c>
      <c r="L21" s="17">
        <f>'Strešná politika výpočet'!M13</f>
        <v>0</v>
      </c>
      <c r="M21" s="17">
        <f>'Strešná politika výpočet'!N13</f>
        <v>0</v>
      </c>
      <c r="N21" s="17">
        <f>'Strešná politika výpočet'!O13</f>
        <v>0</v>
      </c>
      <c r="O21" s="17"/>
      <c r="P21" s="219"/>
      <c r="Q21" s="17"/>
    </row>
    <row r="22" spans="1:17" ht="26.25">
      <c r="A22" s="87">
        <v>2</v>
      </c>
      <c r="B22" s="93" t="s">
        <v>211</v>
      </c>
      <c r="C22" s="25" t="s">
        <v>46</v>
      </c>
      <c r="D22" s="25"/>
      <c r="E22" s="25">
        <f>'Strešná politika výpočet'!E16</f>
        <v>0</v>
      </c>
      <c r="F22" s="25">
        <f>'Strešná politika výpočet'!F16</f>
        <v>0</v>
      </c>
      <c r="G22" s="25">
        <f>'Strešná politika výpočet'!G16</f>
        <v>0</v>
      </c>
      <c r="H22" s="25">
        <f>'Strešná politika výpočet'!H16</f>
        <v>0</v>
      </c>
      <c r="I22" s="25">
        <f>'Strešná politika výpočet'!I16</f>
        <v>0</v>
      </c>
      <c r="J22" s="17">
        <f>'Strešná politika výpočet'!K16</f>
        <v>0</v>
      </c>
      <c r="K22" s="17">
        <f>'Strešná politika výpočet'!L16</f>
        <v>0</v>
      </c>
      <c r="L22" s="17">
        <f>'Strešná politika výpočet'!M16</f>
        <v>0</v>
      </c>
      <c r="M22" s="17">
        <f>'Strešná politika výpočet'!N16</f>
        <v>0</v>
      </c>
      <c r="N22" s="17">
        <f>'Strešná politika výpočet'!O16</f>
        <v>0</v>
      </c>
      <c r="O22" s="17"/>
      <c r="P22" s="220" t="s">
        <v>216</v>
      </c>
      <c r="Q22" s="17"/>
    </row>
    <row r="23" spans="1:17" ht="30.75" customHeight="1">
      <c r="A23" s="86"/>
      <c r="B23" s="93"/>
      <c r="C23" s="25" t="s">
        <v>42</v>
      </c>
      <c r="D23" s="25"/>
      <c r="E23" s="25">
        <f>'Strešná politika výpočet'!E17</f>
        <v>0</v>
      </c>
      <c r="F23" s="25">
        <f>'Strešná politika výpočet'!F17</f>
        <v>0</v>
      </c>
      <c r="G23" s="25">
        <f>'Strešná politika výpočet'!G17</f>
        <v>0</v>
      </c>
      <c r="H23" s="25">
        <f>'Strešná politika výpočet'!H17</f>
        <v>0</v>
      </c>
      <c r="I23" s="25">
        <f>'Strešná politika výpočet'!I17</f>
        <v>0</v>
      </c>
      <c r="J23" s="17">
        <f>'Strešná politika výpočet'!K17</f>
        <v>0</v>
      </c>
      <c r="K23" s="17">
        <f>'Strešná politika výpočet'!L17</f>
        <v>0</v>
      </c>
      <c r="L23" s="17">
        <f>'Strešná politika výpočet'!M17</f>
        <v>0</v>
      </c>
      <c r="M23" s="17">
        <f>'Strešná politika výpočet'!N17</f>
        <v>0</v>
      </c>
      <c r="N23" s="17">
        <f>'Strešná politika výpočet'!O17</f>
        <v>0</v>
      </c>
      <c r="O23" s="17"/>
      <c r="P23" s="220"/>
      <c r="Q23" s="17"/>
    </row>
    <row r="24" spans="1:17" ht="39">
      <c r="A24" s="86"/>
      <c r="B24" s="93"/>
      <c r="C24" s="25" t="s">
        <v>43</v>
      </c>
      <c r="D24" s="25"/>
      <c r="E24" s="25">
        <f>'Strešná politika výpočet'!E18</f>
        <v>0</v>
      </c>
      <c r="F24" s="25">
        <f>'Strešná politika výpočet'!F18</f>
        <v>0</v>
      </c>
      <c r="G24" s="25">
        <f>'Strešná politika výpočet'!G18</f>
        <v>0</v>
      </c>
      <c r="H24" s="25">
        <f>'Strešná politika výpočet'!H18</f>
        <v>0</v>
      </c>
      <c r="I24" s="25">
        <f>'Strešná politika výpočet'!I18</f>
        <v>0</v>
      </c>
      <c r="J24" s="17">
        <f>'Strešná politika výpočet'!K18</f>
        <v>0</v>
      </c>
      <c r="K24" s="17">
        <f>'Strešná politika výpočet'!L18</f>
        <v>0</v>
      </c>
      <c r="L24" s="17">
        <f>'Strešná politika výpočet'!M18</f>
        <v>0</v>
      </c>
      <c r="M24" s="17">
        <f>'Strešná politika výpočet'!N18</f>
        <v>0</v>
      </c>
      <c r="N24" s="17">
        <f>'Strešná politika výpočet'!O18</f>
        <v>0</v>
      </c>
      <c r="O24" s="17"/>
      <c r="P24" s="220"/>
      <c r="Q24" s="17"/>
    </row>
    <row r="25" spans="1:17" ht="40.5" customHeight="1">
      <c r="A25" s="86"/>
      <c r="B25" s="93"/>
      <c r="C25" s="25" t="s">
        <v>44</v>
      </c>
      <c r="D25" s="25"/>
      <c r="E25" s="17">
        <f>'Strešná politika výpočet'!E19</f>
        <v>0</v>
      </c>
      <c r="F25" s="17">
        <f>'Strešná politika výpočet'!F19</f>
        <v>0</v>
      </c>
      <c r="G25" s="17">
        <f>'Strešná politika výpočet'!G19</f>
        <v>0</v>
      </c>
      <c r="H25" s="17">
        <f>'Strešná politika výpočet'!H19</f>
        <v>0</v>
      </c>
      <c r="I25" s="17">
        <f>'Strešná politika výpočet'!I19</f>
        <v>0</v>
      </c>
      <c r="J25" s="17">
        <f>'Strešná politika výpočet'!K19</f>
        <v>0</v>
      </c>
      <c r="K25" s="17">
        <f>'Strešná politika výpočet'!L19</f>
        <v>0</v>
      </c>
      <c r="L25" s="17">
        <f>'Strešná politika výpočet'!M19</f>
        <v>0</v>
      </c>
      <c r="M25" s="17">
        <f>'Strešná politika výpočet'!N19</f>
        <v>0</v>
      </c>
      <c r="N25" s="17">
        <f>'Strešná politika výpočet'!O19</f>
        <v>0</v>
      </c>
      <c r="O25" s="17"/>
      <c r="P25" s="220"/>
      <c r="Q25" s="17"/>
    </row>
    <row r="26" spans="1:17" ht="51.75">
      <c r="A26" s="87">
        <v>3</v>
      </c>
      <c r="B26" s="93" t="s">
        <v>33</v>
      </c>
      <c r="C26" s="25" t="s">
        <v>34</v>
      </c>
      <c r="D26" s="25" t="s">
        <v>45</v>
      </c>
      <c r="E26" s="17">
        <f>'Strešná politika výpočet'!E22</f>
        <v>0</v>
      </c>
      <c r="F26" s="17">
        <f>'Strešná politika výpočet'!F22</f>
        <v>0</v>
      </c>
      <c r="G26" s="17">
        <f>'Strešná politika výpočet'!G22</f>
        <v>0</v>
      </c>
      <c r="H26" s="17">
        <f>'Strešná politika výpočet'!H22</f>
        <v>0</v>
      </c>
      <c r="I26" s="17">
        <f>'Strešná politika výpočet'!I22</f>
        <v>0</v>
      </c>
      <c r="J26" s="17">
        <f>'Strešná politika výpočet'!K22</f>
        <v>0</v>
      </c>
      <c r="K26" s="17">
        <f>'Strešná politika výpočet'!L22</f>
        <v>0</v>
      </c>
      <c r="L26" s="17">
        <f>'Strešná politika výpočet'!M22</f>
        <v>0</v>
      </c>
      <c r="M26" s="17">
        <f>'Strešná politika výpočet'!N22</f>
        <v>0</v>
      </c>
      <c r="N26" s="17">
        <f>'Strešná politika výpočet'!O22</f>
        <v>0</v>
      </c>
      <c r="O26" s="17"/>
      <c r="P26" s="25" t="s">
        <v>217</v>
      </c>
      <c r="Q26" s="17"/>
    </row>
    <row r="27" spans="1:17" ht="26.25">
      <c r="A27" s="86">
        <v>4</v>
      </c>
      <c r="B27" s="93" t="s">
        <v>35</v>
      </c>
      <c r="C27" s="25" t="s">
        <v>36</v>
      </c>
      <c r="D27" s="25" t="s">
        <v>45</v>
      </c>
      <c r="E27" s="17">
        <f>'Strešná politika výpočet'!E29</f>
        <v>0</v>
      </c>
      <c r="F27" s="17">
        <f>'Strešná politika výpočet'!F29</f>
        <v>0</v>
      </c>
      <c r="G27" s="17">
        <f>'Strešná politika výpočet'!G29</f>
        <v>0</v>
      </c>
      <c r="H27" s="17">
        <f>'Strešná politika výpočet'!H29</f>
        <v>0</v>
      </c>
      <c r="I27" s="17">
        <f>'Strešná politika výpočet'!I29</f>
        <v>0</v>
      </c>
      <c r="J27" s="17">
        <f>'Strešná politika výpočet'!K29</f>
        <v>0</v>
      </c>
      <c r="K27" s="17">
        <f>'Strešná politika výpočet'!L29</f>
        <v>0</v>
      </c>
      <c r="L27" s="17">
        <f>'Strešná politika výpočet'!M29</f>
        <v>0</v>
      </c>
      <c r="M27" s="17">
        <f>'Strešná politika výpočet'!N29</f>
        <v>0</v>
      </c>
      <c r="N27" s="17">
        <f>'Strešná politika výpočet'!O29</f>
        <v>0</v>
      </c>
      <c r="O27" s="17"/>
      <c r="P27" s="25" t="s">
        <v>218</v>
      </c>
      <c r="Q27" s="17"/>
    </row>
    <row r="28" spans="1:17" ht="39.75" customHeight="1">
      <c r="A28" s="86">
        <v>5</v>
      </c>
      <c r="B28" s="93" t="s">
        <v>37</v>
      </c>
      <c r="C28" s="25" t="s">
        <v>38</v>
      </c>
      <c r="D28" s="25" t="s">
        <v>45</v>
      </c>
      <c r="E28" s="17">
        <f>'Strešná politika výpočet'!E37</f>
        <v>0</v>
      </c>
      <c r="F28" s="17">
        <f>'Strešná politika výpočet'!F37</f>
        <v>0</v>
      </c>
      <c r="G28" s="17">
        <f>'Strešná politika výpočet'!G37</f>
        <v>0</v>
      </c>
      <c r="H28" s="17">
        <f>'Strešná politika výpočet'!H37</f>
        <v>0</v>
      </c>
      <c r="I28" s="17">
        <f>'Strešná politika výpočet'!I37</f>
        <v>0</v>
      </c>
      <c r="J28" s="17">
        <f>'Strešná politika výpočet'!K37</f>
        <v>0</v>
      </c>
      <c r="K28" s="17">
        <f>'Strešná politika výpočet'!L37</f>
        <v>0</v>
      </c>
      <c r="L28" s="17">
        <f>'Strešná politika výpočet'!M37</f>
        <v>0</v>
      </c>
      <c r="M28" s="17">
        <f>'Strešná politika výpočet'!N37</f>
        <v>0</v>
      </c>
      <c r="N28" s="17">
        <f>'Strešná politika výpočet'!O37</f>
        <v>0</v>
      </c>
      <c r="O28" s="17"/>
      <c r="P28" s="39" t="s">
        <v>219</v>
      </c>
      <c r="Q28" s="17"/>
    </row>
    <row r="29" spans="1:17" ht="201.75" customHeight="1">
      <c r="A29" s="86">
        <v>6</v>
      </c>
      <c r="B29" s="93" t="s">
        <v>212</v>
      </c>
      <c r="C29" s="25" t="s">
        <v>39</v>
      </c>
      <c r="D29" s="25" t="s">
        <v>202</v>
      </c>
      <c r="E29" s="17">
        <f>'Strešná politika výpočet'!E44</f>
        <v>0</v>
      </c>
      <c r="F29" s="3">
        <f>'Strešná politika výpočet'!F44:I44</f>
        <v>8</v>
      </c>
      <c r="G29" s="3">
        <f>'Strešná politika výpočet'!G44:J44</f>
        <v>4</v>
      </c>
      <c r="H29" s="3">
        <f>'Strešná politika výpočet'!H44:K44</f>
        <v>1</v>
      </c>
      <c r="I29" s="3">
        <f>'Strešná politika výpočet'!I44:L44</f>
        <v>8</v>
      </c>
      <c r="J29" s="17">
        <f>'Strešná politika výpočet'!K44</f>
        <v>0</v>
      </c>
      <c r="K29" s="17">
        <f>'Strešná politika výpočet'!L44</f>
        <v>0</v>
      </c>
      <c r="L29" s="17">
        <f>'Strešná politika výpočet'!M44</f>
        <v>0</v>
      </c>
      <c r="M29" s="17">
        <f>'Strešná politika výpočet'!N44</f>
        <v>0</v>
      </c>
      <c r="N29" s="17">
        <f>'Strešná politika výpočet'!O44</f>
        <v>0</v>
      </c>
      <c r="O29" s="17"/>
      <c r="P29" s="6" t="s">
        <v>228</v>
      </c>
      <c r="Q29" s="17"/>
    </row>
    <row r="30" spans="1:17" ht="27.75" customHeight="1">
      <c r="A30" s="86">
        <v>7</v>
      </c>
      <c r="B30" s="93" t="s">
        <v>40</v>
      </c>
      <c r="C30" s="25" t="s">
        <v>138</v>
      </c>
      <c r="D30" s="25"/>
      <c r="E30" s="17">
        <f>'Strešná politika výpočet'!E52</f>
        <v>0</v>
      </c>
      <c r="F30" s="17">
        <f>'Strešná politika výpočet'!F52</f>
        <v>0</v>
      </c>
      <c r="G30" s="17">
        <f>'Strešná politika výpočet'!G52</f>
        <v>0</v>
      </c>
      <c r="H30" s="17">
        <f>'Strešná politika výpočet'!H52</f>
        <v>0</v>
      </c>
      <c r="I30" s="17">
        <f>'Strešná politika výpočet'!I52</f>
        <v>0</v>
      </c>
      <c r="J30" s="17">
        <f>'Strešná politika výpočet'!K52</f>
        <v>0</v>
      </c>
      <c r="K30" s="17">
        <f>'Strešná politika výpočet'!L52</f>
        <v>0</v>
      </c>
      <c r="L30" s="17">
        <f>'Strešná politika výpočet'!M52</f>
        <v>0</v>
      </c>
      <c r="M30" s="17">
        <f>'Strešná politika výpočet'!N52</f>
        <v>0</v>
      </c>
      <c r="N30" s="17">
        <f>'Strešná politika výpočet'!O52</f>
        <v>0</v>
      </c>
      <c r="O30" s="17"/>
      <c r="P30" s="82" t="s">
        <v>220</v>
      </c>
      <c r="Q30" s="17"/>
    </row>
    <row r="31" spans="1:17">
      <c r="A31" s="86"/>
      <c r="B31" s="93"/>
      <c r="C31" s="25"/>
      <c r="D31" s="25"/>
      <c r="E31" s="17"/>
      <c r="F31" s="17"/>
      <c r="G31" s="17"/>
      <c r="H31" s="17"/>
      <c r="I31" s="17"/>
      <c r="J31" s="17"/>
      <c r="K31" s="17"/>
      <c r="L31" s="17"/>
      <c r="M31" s="17"/>
      <c r="N31" s="17"/>
      <c r="O31" s="17"/>
      <c r="P31" s="25"/>
      <c r="Q31" s="17"/>
    </row>
    <row r="32" spans="1:17">
      <c r="A32" s="86"/>
      <c r="B32" s="93"/>
      <c r="C32" s="25"/>
      <c r="D32" s="25"/>
      <c r="E32" s="17"/>
      <c r="F32" s="17"/>
      <c r="G32" s="17"/>
      <c r="H32" s="17"/>
      <c r="I32" s="17"/>
      <c r="J32" s="17"/>
      <c r="K32" s="17"/>
      <c r="L32" s="17"/>
      <c r="M32" s="17"/>
      <c r="N32" s="17"/>
      <c r="O32" s="17"/>
      <c r="P32" s="25"/>
      <c r="Q32" s="17"/>
    </row>
    <row r="33" spans="1:17">
      <c r="A33" s="86"/>
      <c r="B33" s="93"/>
      <c r="C33" s="25"/>
      <c r="D33" s="25"/>
      <c r="E33" s="17"/>
      <c r="F33" s="17"/>
      <c r="G33" s="17"/>
      <c r="H33" s="17"/>
      <c r="I33" s="17"/>
      <c r="J33" s="17"/>
      <c r="K33" s="17"/>
      <c r="L33" s="17"/>
      <c r="M33" s="17"/>
      <c r="N33" s="17"/>
      <c r="O33" s="17"/>
      <c r="P33" s="3"/>
      <c r="Q33" s="17"/>
    </row>
    <row r="34" spans="1:17">
      <c r="P34" s="3"/>
    </row>
    <row r="35" spans="1:17">
      <c r="A35" s="83" t="s">
        <v>48</v>
      </c>
    </row>
    <row r="36" spans="1:17" ht="15" customHeight="1">
      <c r="A36" s="211" t="s">
        <v>7</v>
      </c>
      <c r="B36" s="213" t="s">
        <v>8</v>
      </c>
      <c r="C36" s="213" t="s">
        <v>6</v>
      </c>
      <c r="D36" s="213" t="s">
        <v>13</v>
      </c>
      <c r="E36" s="213" t="s">
        <v>11</v>
      </c>
      <c r="F36" s="213"/>
      <c r="G36" s="213"/>
      <c r="H36" s="213"/>
      <c r="I36" s="213"/>
      <c r="J36" s="215" t="s">
        <v>9</v>
      </c>
      <c r="K36" s="215"/>
      <c r="L36" s="215"/>
      <c r="M36" s="215"/>
      <c r="N36" s="215"/>
      <c r="O36" s="216" t="s">
        <v>10</v>
      </c>
      <c r="P36" s="213" t="s">
        <v>15</v>
      </c>
      <c r="Q36" s="213" t="s">
        <v>12</v>
      </c>
    </row>
    <row r="37" spans="1:17">
      <c r="A37" s="212"/>
      <c r="B37" s="214"/>
      <c r="C37" s="214"/>
      <c r="D37" s="214"/>
      <c r="E37" s="14">
        <v>2017</v>
      </c>
      <c r="F37" s="14">
        <v>2018</v>
      </c>
      <c r="G37" s="14">
        <v>2019</v>
      </c>
      <c r="H37" s="14">
        <v>2020</v>
      </c>
      <c r="I37" s="14">
        <v>2021</v>
      </c>
      <c r="J37" s="15">
        <v>2017</v>
      </c>
      <c r="K37" s="15">
        <v>2018</v>
      </c>
      <c r="L37" s="15">
        <v>2019</v>
      </c>
      <c r="M37" s="15">
        <v>2020</v>
      </c>
      <c r="N37" s="15">
        <v>2021</v>
      </c>
      <c r="O37" s="217"/>
      <c r="P37" s="214"/>
      <c r="Q37" s="214"/>
    </row>
    <row r="38" spans="1:17" ht="70.5" customHeight="1">
      <c r="A38" s="53">
        <v>1</v>
      </c>
      <c r="B38" s="69" t="s">
        <v>49</v>
      </c>
      <c r="C38" s="39" t="s">
        <v>214</v>
      </c>
      <c r="D38" s="2" t="s">
        <v>14</v>
      </c>
      <c r="E38" s="19">
        <f>'Strešná politika výpočet'!E60</f>
        <v>0</v>
      </c>
      <c r="F38" s="19">
        <f>'Strešná politika výpočet'!F60</f>
        <v>0</v>
      </c>
      <c r="G38" s="19">
        <f>'Strešná politika výpočet'!G60</f>
        <v>0</v>
      </c>
      <c r="H38" s="19">
        <f>'Strešná politika výpočet'!H60</f>
        <v>9</v>
      </c>
      <c r="I38" s="19">
        <f>'Strešná politika výpočet'!I60</f>
        <v>0</v>
      </c>
      <c r="J38" s="19">
        <f>'Strešná politika výpočet'!K60</f>
        <v>0</v>
      </c>
      <c r="K38" s="19">
        <f>'Strešná politika výpočet'!L60</f>
        <v>0</v>
      </c>
      <c r="L38" s="19">
        <f>'Strešná politika výpočet'!M60</f>
        <v>0</v>
      </c>
      <c r="M38" s="19">
        <f>'Strešná politika výpočet'!N60</f>
        <v>0</v>
      </c>
      <c r="N38" s="19">
        <f>'Strešná politika výpočet'!O60</f>
        <v>0</v>
      </c>
      <c r="P38" s="24" t="s">
        <v>221</v>
      </c>
      <c r="Q38" s="102" t="s">
        <v>287</v>
      </c>
    </row>
    <row r="39" spans="1:17" ht="171" customHeight="1">
      <c r="A39" s="53">
        <v>2</v>
      </c>
      <c r="B39" s="69" t="s">
        <v>50</v>
      </c>
      <c r="C39" s="40" t="s">
        <v>51</v>
      </c>
      <c r="D39" s="2" t="s">
        <v>14</v>
      </c>
      <c r="E39" s="20">
        <f>'Strešná politika výpočet'!E67</f>
        <v>22194449</v>
      </c>
      <c r="F39" s="20">
        <f>'Strešná politika výpočet'!F67</f>
        <v>21589030</v>
      </c>
      <c r="G39" s="20">
        <f>'Strešná politika výpočet'!G67</f>
        <v>22284644</v>
      </c>
      <c r="H39" s="20">
        <f>'Strešná politika výpočet'!H67</f>
        <v>7799806</v>
      </c>
      <c r="I39" s="20">
        <f>'Strešná politika výpočet'!I67</f>
        <v>0</v>
      </c>
      <c r="J39" s="20">
        <f>'Strešná politika výpočet'!K67</f>
        <v>43786329</v>
      </c>
      <c r="K39" s="20">
        <f>'Strešná politika výpočet'!L67</f>
        <v>44272945</v>
      </c>
      <c r="L39" s="20">
        <f>'Strešná politika výpočet'!M67</f>
        <v>45750532</v>
      </c>
      <c r="M39" s="20">
        <f>'Strešná politika výpočet'!N67</f>
        <v>0</v>
      </c>
      <c r="N39" s="20">
        <f>'Strešná politika výpočet'!O67</f>
        <v>0</v>
      </c>
      <c r="O39" s="3" t="s">
        <v>142</v>
      </c>
      <c r="P39" s="112" t="s">
        <v>286</v>
      </c>
      <c r="Q39" s="102" t="s">
        <v>287</v>
      </c>
    </row>
    <row r="40" spans="1:17" ht="64.5">
      <c r="A40" s="53">
        <v>3</v>
      </c>
      <c r="B40" s="69" t="s">
        <v>52</v>
      </c>
      <c r="C40" s="2" t="s">
        <v>53</v>
      </c>
      <c r="D40" s="19" t="s">
        <v>19</v>
      </c>
      <c r="E40" s="8">
        <f>'Strešná politika výpočet'!E73</f>
        <v>0.59399999999999997</v>
      </c>
      <c r="F40" s="19">
        <f>'Strešná politika výpočet'!F73</f>
        <v>0</v>
      </c>
      <c r="G40" s="19">
        <f>'Strešná politika výpočet'!G73</f>
        <v>0</v>
      </c>
      <c r="H40" s="19">
        <f>'Strešná politika výpočet'!H73</f>
        <v>0</v>
      </c>
      <c r="I40" s="19">
        <f>'Strešná politika výpočet'!I73</f>
        <v>0</v>
      </c>
      <c r="J40" s="8">
        <f>'Strešná politika výpočet'!K73</f>
        <v>0.64</v>
      </c>
      <c r="K40" s="19">
        <f>'Strešná politika výpočet'!L73</f>
        <v>0</v>
      </c>
      <c r="L40" s="19">
        <f>'Strešná politika výpočet'!M73</f>
        <v>0</v>
      </c>
      <c r="M40" s="19">
        <f>'Strešná politika výpočet'!N73</f>
        <v>0</v>
      </c>
      <c r="N40" s="19">
        <f>'Strešná politika výpočet'!O73</f>
        <v>0</v>
      </c>
      <c r="O40" s="19" t="s">
        <v>168</v>
      </c>
      <c r="P40" s="57" t="s">
        <v>177</v>
      </c>
      <c r="Q40" s="19" t="s">
        <v>271</v>
      </c>
    </row>
    <row r="41" spans="1:17" ht="39">
      <c r="A41" s="53">
        <v>4</v>
      </c>
      <c r="B41" s="69" t="s">
        <v>55</v>
      </c>
      <c r="C41" s="40" t="s">
        <v>56</v>
      </c>
      <c r="D41" s="2" t="s">
        <v>54</v>
      </c>
      <c r="E41" s="19">
        <f>'Strešná politika výpočet'!E79</f>
        <v>0</v>
      </c>
      <c r="F41" s="19">
        <f>'Strešná politika výpočet'!F79</f>
        <v>0</v>
      </c>
      <c r="G41" s="19">
        <f>'Strešná politika výpočet'!G79</f>
        <v>0</v>
      </c>
      <c r="H41" s="19">
        <f>'Strešná politika výpočet'!H79</f>
        <v>0</v>
      </c>
      <c r="I41" s="19">
        <f>'Strešná politika výpočet'!I79</f>
        <v>0</v>
      </c>
      <c r="J41" s="19">
        <f>'Strešná politika výpočet'!K79</f>
        <v>0</v>
      </c>
      <c r="K41" s="19">
        <f>'Strešná politika výpočet'!L79</f>
        <v>0</v>
      </c>
      <c r="L41" s="19">
        <f>'Strešná politika výpočet'!M79</f>
        <v>0</v>
      </c>
      <c r="M41" s="19">
        <f>'Strešná politika výpočet'!N79</f>
        <v>0</v>
      </c>
      <c r="N41" s="19">
        <f>'Strešná politika výpočet'!O79</f>
        <v>0</v>
      </c>
      <c r="O41" s="3"/>
      <c r="P41" s="57" t="s">
        <v>222</v>
      </c>
    </row>
    <row r="42" spans="1:17" ht="51.75">
      <c r="A42" s="53">
        <v>5</v>
      </c>
      <c r="B42" s="69" t="s">
        <v>5</v>
      </c>
      <c r="C42" s="2" t="s">
        <v>57</v>
      </c>
      <c r="D42" s="19" t="s">
        <v>19</v>
      </c>
      <c r="E42" s="8">
        <f>'Strešná politika výpočet'!E85</f>
        <v>9.2999999999999999E-2</v>
      </c>
      <c r="F42" s="19">
        <f>'Strešná politika výpočet'!F85</f>
        <v>0</v>
      </c>
      <c r="G42" s="19">
        <f>'Strešná politika výpočet'!G85</f>
        <v>0</v>
      </c>
      <c r="H42" s="19">
        <f>'Strešná politika výpočet'!H85</f>
        <v>0</v>
      </c>
      <c r="I42" s="19">
        <f>'Strešná politika výpočet'!I85</f>
        <v>0</v>
      </c>
      <c r="J42" s="8">
        <f>'Strešná politika výpočet'!K85</f>
        <v>5.0999999999999997E-2</v>
      </c>
      <c r="K42" s="19">
        <f>'Strešná politika výpočet'!L85</f>
        <v>0</v>
      </c>
      <c r="L42" s="19">
        <f>'Strešná politika výpočet'!M85</f>
        <v>0</v>
      </c>
      <c r="M42" s="19">
        <f>'Strešná politika výpočet'!N85</f>
        <v>0</v>
      </c>
      <c r="N42" s="19">
        <f>'Strešná politika výpočet'!O85</f>
        <v>0</v>
      </c>
      <c r="O42" s="19" t="s">
        <v>168</v>
      </c>
      <c r="P42" s="57" t="s">
        <v>178</v>
      </c>
    </row>
    <row r="43" spans="1:17" ht="115.5">
      <c r="A43" s="53">
        <v>6</v>
      </c>
      <c r="B43" s="69" t="s">
        <v>58</v>
      </c>
      <c r="C43" s="2" t="s">
        <v>154</v>
      </c>
      <c r="D43" s="3" t="s">
        <v>20</v>
      </c>
      <c r="E43" s="8">
        <f>'Strešná politika výpočet'!E91</f>
        <v>0.12</v>
      </c>
      <c r="F43" s="19">
        <f>'Strešná politika výpočet'!F91</f>
        <v>0</v>
      </c>
      <c r="G43" s="19">
        <f>'Strešná politika výpočet'!G91</f>
        <v>0</v>
      </c>
      <c r="H43" s="19">
        <f>'Strešná politika výpočet'!H91</f>
        <v>0</v>
      </c>
      <c r="I43" s="19">
        <f>'Strešná politika výpočet'!I91</f>
        <v>0</v>
      </c>
      <c r="J43" s="8">
        <f>'Strešná politika výpočet'!K91</f>
        <v>0.12</v>
      </c>
      <c r="K43" s="19">
        <f>'Strešná politika výpočet'!L91</f>
        <v>0</v>
      </c>
      <c r="L43" s="19">
        <f>'Strešná politika výpočet'!M91</f>
        <v>0</v>
      </c>
      <c r="M43" s="19">
        <f>'Strešná politika výpočet'!N91</f>
        <v>0</v>
      </c>
      <c r="N43" s="19">
        <f>'Strešná politika výpočet'!O91</f>
        <v>0</v>
      </c>
      <c r="O43" s="19" t="s">
        <v>123</v>
      </c>
      <c r="P43" s="25" t="s">
        <v>157</v>
      </c>
      <c r="Q43" s="19" t="s">
        <v>272</v>
      </c>
    </row>
    <row r="44" spans="1:17" ht="102.75">
      <c r="A44" s="53">
        <v>7</v>
      </c>
      <c r="B44" s="69" t="s">
        <v>59</v>
      </c>
      <c r="C44" s="2" t="s">
        <v>60</v>
      </c>
      <c r="D44" s="3" t="s">
        <v>20</v>
      </c>
      <c r="E44" s="8">
        <f>'Strešná politika výpočet'!E97</f>
        <v>0.36</v>
      </c>
      <c r="F44" s="19">
        <f>'Strešná politika výpočet'!F97</f>
        <v>0</v>
      </c>
      <c r="G44" s="21">
        <f>'Strešná politika výpočet'!G97</f>
        <v>0</v>
      </c>
      <c r="H44" s="19">
        <f>'Strešná politika výpočet'!H97</f>
        <v>0</v>
      </c>
      <c r="I44" s="19">
        <f>'Strešná politika výpočet'!I97</f>
        <v>0</v>
      </c>
      <c r="J44" s="8">
        <f>'Strešná politika výpočet'!K97</f>
        <v>0.34</v>
      </c>
      <c r="K44" s="19">
        <f>'Strešná politika výpočet'!L97</f>
        <v>0</v>
      </c>
      <c r="L44" s="19">
        <f>'Strešná politika výpočet'!M97</f>
        <v>0</v>
      </c>
      <c r="M44" s="19">
        <f>'Strešná politika výpočet'!N97</f>
        <v>0</v>
      </c>
      <c r="N44" s="19">
        <f>'Strešná politika výpočet'!O97</f>
        <v>0</v>
      </c>
      <c r="O44" s="19" t="s">
        <v>123</v>
      </c>
      <c r="P44" s="25" t="s">
        <v>158</v>
      </c>
      <c r="Q44" s="102" t="s">
        <v>272</v>
      </c>
    </row>
    <row r="45" spans="1:17" ht="102.75">
      <c r="A45" s="53">
        <v>8</v>
      </c>
      <c r="B45" s="69" t="s">
        <v>61</v>
      </c>
      <c r="C45" s="2" t="s">
        <v>155</v>
      </c>
      <c r="D45" s="3" t="s">
        <v>20</v>
      </c>
      <c r="E45" s="8">
        <f>'Strešná politika výpočet'!E103</f>
        <v>0.39</v>
      </c>
      <c r="F45" s="19">
        <f>'Strešná politika výpočet'!F103</f>
        <v>0</v>
      </c>
      <c r="G45" s="21">
        <f>'Strešná politika výpočet'!G103</f>
        <v>0</v>
      </c>
      <c r="H45" s="19">
        <f>'Strešná politika výpočet'!H103</f>
        <v>0</v>
      </c>
      <c r="I45" s="19">
        <f>'Strešná politika výpočet'!I103</f>
        <v>0</v>
      </c>
      <c r="J45" s="8">
        <f>'Strešná politika výpočet'!K103</f>
        <v>0.37</v>
      </c>
      <c r="K45" s="19">
        <f>'Strešná politika výpočet'!L103</f>
        <v>0</v>
      </c>
      <c r="L45" s="19">
        <f>'Strešná politika výpočet'!M103</f>
        <v>0</v>
      </c>
      <c r="M45" s="19">
        <f>'Strešná politika výpočet'!N103</f>
        <v>0</v>
      </c>
      <c r="N45" s="19">
        <f>'Strešná politika výpočet'!O103</f>
        <v>0</v>
      </c>
      <c r="O45" s="19" t="s">
        <v>123</v>
      </c>
      <c r="P45" s="25" t="s">
        <v>159</v>
      </c>
      <c r="Q45" s="102" t="s">
        <v>272</v>
      </c>
    </row>
    <row r="46" spans="1:17" ht="102.75">
      <c r="A46" s="53">
        <v>9</v>
      </c>
      <c r="B46" s="69" t="s">
        <v>62</v>
      </c>
      <c r="C46" s="2" t="s">
        <v>156</v>
      </c>
      <c r="D46" s="3" t="s">
        <v>20</v>
      </c>
      <c r="E46" s="8">
        <f>'Strešná politika výpočet'!E109</f>
        <v>0.28999999999999998</v>
      </c>
      <c r="F46" s="19">
        <f>'Strešná politika výpočet'!F109</f>
        <v>0</v>
      </c>
      <c r="G46" s="21">
        <f>'Strešná politika výpočet'!G109</f>
        <v>0</v>
      </c>
      <c r="H46" s="19">
        <f>'Strešná politika výpočet'!H109</f>
        <v>0</v>
      </c>
      <c r="I46" s="19">
        <f>'Strešná politika výpočet'!I109</f>
        <v>0</v>
      </c>
      <c r="J46" s="8">
        <f>'Strešná politika výpočet'!K109</f>
        <v>0.31</v>
      </c>
      <c r="K46" s="19">
        <f>'Strešná politika výpočet'!L109</f>
        <v>0</v>
      </c>
      <c r="L46" s="19">
        <f>'Strešná politika výpočet'!M109</f>
        <v>0</v>
      </c>
      <c r="M46" s="19">
        <f>'Strešná politika výpočet'!N109</f>
        <v>0</v>
      </c>
      <c r="N46" s="19">
        <f>'Strešná politika výpočet'!O109</f>
        <v>0</v>
      </c>
      <c r="O46" s="19" t="s">
        <v>123</v>
      </c>
      <c r="P46" s="25" t="s">
        <v>160</v>
      </c>
      <c r="Q46" s="102" t="s">
        <v>272</v>
      </c>
    </row>
    <row r="47" spans="1:17" ht="64.5">
      <c r="A47" s="53">
        <v>10</v>
      </c>
      <c r="B47" s="69" t="s">
        <v>63</v>
      </c>
      <c r="C47" s="2" t="s">
        <v>153</v>
      </c>
      <c r="D47" s="2" t="s">
        <v>19</v>
      </c>
      <c r="E47" s="8">
        <f>'Strešná politika výpočet'!E115</f>
        <v>0.59</v>
      </c>
      <c r="F47" s="19">
        <f>'Strešná politika výpočet'!F115</f>
        <v>0</v>
      </c>
      <c r="G47" s="8">
        <f>'Strešná politika výpočet'!G115</f>
        <v>0.54</v>
      </c>
      <c r="H47" s="19">
        <f>'Strešná politika výpočet'!H115</f>
        <v>0</v>
      </c>
      <c r="I47" s="8">
        <f>'Strešná politika výpočet'!I115</f>
        <v>0.55000000000000004</v>
      </c>
      <c r="J47" s="8">
        <f>'Strešná politika výpočet'!K115</f>
        <v>0.55000000000000004</v>
      </c>
      <c r="K47" s="19">
        <f>'Strešná politika výpočet'!L115</f>
        <v>0</v>
      </c>
      <c r="L47" s="8">
        <f>'Strešná politika výpočet'!M115</f>
        <v>0.56000000000000005</v>
      </c>
      <c r="M47" s="19">
        <f>'Strešná politika výpočet'!N115</f>
        <v>0</v>
      </c>
      <c r="N47" s="8">
        <f>'Strešná politika výpočet'!O115</f>
        <v>0.54</v>
      </c>
      <c r="O47" s="2" t="s">
        <v>170</v>
      </c>
      <c r="P47" s="25" t="s">
        <v>128</v>
      </c>
      <c r="Q47" s="19" t="s">
        <v>293</v>
      </c>
    </row>
    <row r="48" spans="1:17" ht="77.25">
      <c r="A48" s="53">
        <v>11</v>
      </c>
      <c r="B48" s="69" t="s">
        <v>65</v>
      </c>
      <c r="C48" s="2" t="s">
        <v>66</v>
      </c>
      <c r="D48" s="2" t="s">
        <v>125</v>
      </c>
      <c r="E48" s="19">
        <f>'Strešná politika výpočet'!E121</f>
        <v>0</v>
      </c>
      <c r="F48" s="19">
        <f>'Strešná politika výpočet'!F121</f>
        <v>274</v>
      </c>
      <c r="G48" s="19">
        <f>'Strešná politika výpočet'!G121</f>
        <v>0</v>
      </c>
      <c r="H48" s="19">
        <f>'Strešná politika výpočet'!H121</f>
        <v>0</v>
      </c>
      <c r="I48" s="19">
        <f>'Strešná politika výpočet'!I121</f>
        <v>0</v>
      </c>
      <c r="J48" s="19">
        <f>'Strešná politika výpočet'!K121</f>
        <v>0</v>
      </c>
      <c r="K48" s="19">
        <f>'Strešná politika výpočet'!L121</f>
        <v>266</v>
      </c>
      <c r="L48" s="19">
        <f>'Strešná politika výpočet'!M121</f>
        <v>0</v>
      </c>
      <c r="M48" s="19">
        <f>'Strešná politika výpočet'!N121</f>
        <v>0</v>
      </c>
      <c r="N48" s="19">
        <f>'Strešná politika výpočet'!O121</f>
        <v>0</v>
      </c>
      <c r="O48" s="19" t="s">
        <v>126</v>
      </c>
      <c r="P48" s="2" t="s">
        <v>129</v>
      </c>
      <c r="Q48" s="19" t="s">
        <v>294</v>
      </c>
    </row>
    <row r="49" spans="1:17">
      <c r="O49" s="3"/>
      <c r="P49" s="221"/>
    </row>
    <row r="50" spans="1:17">
      <c r="P50" s="221"/>
    </row>
    <row r="51" spans="1:17">
      <c r="P51" s="221"/>
    </row>
    <row r="52" spans="1:17">
      <c r="A52" s="88" t="s">
        <v>67</v>
      </c>
      <c r="P52" s="26"/>
    </row>
    <row r="53" spans="1:17">
      <c r="A53" s="223" t="s">
        <v>7</v>
      </c>
      <c r="B53" s="213" t="s">
        <v>8</v>
      </c>
      <c r="C53" s="213" t="s">
        <v>6</v>
      </c>
      <c r="D53" s="213" t="s">
        <v>13</v>
      </c>
      <c r="E53" s="213" t="s">
        <v>11</v>
      </c>
      <c r="F53" s="213"/>
      <c r="G53" s="213"/>
      <c r="H53" s="213"/>
      <c r="I53" s="213"/>
      <c r="J53" s="215" t="s">
        <v>9</v>
      </c>
      <c r="K53" s="215"/>
      <c r="L53" s="215"/>
      <c r="M53" s="215"/>
      <c r="N53" s="215"/>
      <c r="O53" s="216" t="s">
        <v>10</v>
      </c>
      <c r="P53" s="213" t="s">
        <v>15</v>
      </c>
      <c r="Q53" s="213" t="s">
        <v>12</v>
      </c>
    </row>
    <row r="54" spans="1:17">
      <c r="A54" s="224"/>
      <c r="B54" s="214"/>
      <c r="C54" s="214"/>
      <c r="D54" s="214"/>
      <c r="E54" s="14">
        <v>2017</v>
      </c>
      <c r="F54" s="14">
        <v>2018</v>
      </c>
      <c r="G54" s="14">
        <v>2019</v>
      </c>
      <c r="H54" s="14">
        <v>2020</v>
      </c>
      <c r="I54" s="14">
        <v>2021</v>
      </c>
      <c r="J54" s="15">
        <v>2017</v>
      </c>
      <c r="K54" s="15">
        <v>2018</v>
      </c>
      <c r="L54" s="15">
        <v>2019</v>
      </c>
      <c r="M54" s="15">
        <v>2020</v>
      </c>
      <c r="N54" s="15">
        <v>2021</v>
      </c>
      <c r="O54" s="217"/>
      <c r="P54" s="214"/>
      <c r="Q54" s="214"/>
    </row>
    <row r="55" spans="1:17" ht="90">
      <c r="A55" s="89">
        <v>1</v>
      </c>
      <c r="B55" s="69" t="s">
        <v>68</v>
      </c>
      <c r="C55" s="2" t="s">
        <v>69</v>
      </c>
      <c r="D55" s="2" t="s">
        <v>70</v>
      </c>
      <c r="E55" s="19">
        <f>'Strešná politika výpočet'!E130</f>
        <v>35</v>
      </c>
      <c r="F55" s="19">
        <f>'Strešná politika výpočet'!F130</f>
        <v>0</v>
      </c>
      <c r="G55" s="19">
        <f>'Strešná politika výpočet'!G130</f>
        <v>0</v>
      </c>
      <c r="H55" s="19">
        <f>'Strešná politika výpočet'!H130</f>
        <v>0</v>
      </c>
      <c r="I55" s="19">
        <f>'Strešná politika výpočet'!I130</f>
        <v>0</v>
      </c>
      <c r="J55" s="19">
        <f>'Strešná politika výpočet'!K130</f>
        <v>36</v>
      </c>
      <c r="K55" s="19">
        <f>'Strešná politika výpočet'!L130</f>
        <v>0</v>
      </c>
      <c r="L55" s="19">
        <f>'Strešná politika výpočet'!M130</f>
        <v>0</v>
      </c>
      <c r="M55" s="19">
        <f>'Strešná politika výpočet'!N130</f>
        <v>0</v>
      </c>
      <c r="N55" s="19">
        <f>'Strešná politika výpočet'!O130</f>
        <v>0</v>
      </c>
      <c r="O55" s="2" t="s">
        <v>139</v>
      </c>
      <c r="P55" s="2" t="s">
        <v>141</v>
      </c>
      <c r="Q55" s="19" t="s">
        <v>273</v>
      </c>
    </row>
    <row r="56" spans="1:17" ht="64.5">
      <c r="A56" s="89">
        <v>2</v>
      </c>
      <c r="B56" s="69" t="s">
        <v>71</v>
      </c>
      <c r="C56" s="2" t="s">
        <v>72</v>
      </c>
      <c r="D56" s="2" t="s">
        <v>70</v>
      </c>
      <c r="E56" s="23">
        <f>'Strešná politika výpočet'!E138</f>
        <v>0.214</v>
      </c>
      <c r="F56" s="19">
        <f>'Strešná politika výpočet'!F138</f>
        <v>0</v>
      </c>
      <c r="G56" s="19">
        <f>'Strešná politika výpočet'!G138</f>
        <v>0</v>
      </c>
      <c r="H56" s="19">
        <f>'Strešná politika výpočet'!H138</f>
        <v>0</v>
      </c>
      <c r="I56" s="19">
        <f>'Strešná politika výpočet'!I138</f>
        <v>0</v>
      </c>
      <c r="J56" s="49">
        <f>'Strešná politika výpočet'!K138</f>
        <v>0.23</v>
      </c>
      <c r="K56" s="19">
        <f>'Strešná politika výpočet'!L138</f>
        <v>0</v>
      </c>
      <c r="L56" s="19">
        <f>'Strešná politika výpočet'!M138</f>
        <v>0</v>
      </c>
      <c r="M56" s="19">
        <f>'Strešná politika výpočet'!N138</f>
        <v>0</v>
      </c>
      <c r="N56" s="19">
        <f>'Strešná politika výpočet'!O138</f>
        <v>0</v>
      </c>
      <c r="O56" s="2" t="s">
        <v>139</v>
      </c>
      <c r="P56" s="2" t="s">
        <v>140</v>
      </c>
      <c r="Q56" s="102" t="s">
        <v>273</v>
      </c>
    </row>
    <row r="57" spans="1:17" ht="145.5" customHeight="1">
      <c r="A57" s="89">
        <v>3</v>
      </c>
      <c r="B57" s="69" t="s">
        <v>73</v>
      </c>
      <c r="C57" s="40" t="str">
        <f>'Strešná politika výpočet'!C145</f>
        <v>Podiel obyvateľov, ktorí súhlasia s výrokmi o vzťahu medzi pracovným a rodinným životom v kontexte rodovej rovnosti</v>
      </c>
      <c r="D57" s="2" t="s">
        <v>70</v>
      </c>
      <c r="E57" s="8">
        <f>'Strešná politika výpočet'!E145</f>
        <v>0.47462500000000007</v>
      </c>
      <c r="F57" s="19">
        <f>'Strešná politika výpočet'!F145</f>
        <v>0</v>
      </c>
      <c r="G57" s="19">
        <f>'Strešná politika výpočet'!G145</f>
        <v>0</v>
      </c>
      <c r="H57" s="19">
        <f>'Strešná politika výpočet'!H145</f>
        <v>0</v>
      </c>
      <c r="I57" s="19">
        <f>'Strešná politika výpočet'!I145</f>
        <v>0</v>
      </c>
      <c r="J57" s="8">
        <f>'Strešná politika výpočet'!K145</f>
        <v>0.40749999999999997</v>
      </c>
      <c r="K57" s="19">
        <f>'Strešná politika výpočet'!L145</f>
        <v>0</v>
      </c>
      <c r="L57" s="19">
        <f>'Strešná politika výpočet'!M145</f>
        <v>0</v>
      </c>
      <c r="M57" s="19">
        <f>'Strešná politika výpočet'!N145</f>
        <v>0</v>
      </c>
      <c r="N57" s="19">
        <f>'Strešná politika výpočet'!O145</f>
        <v>0</v>
      </c>
      <c r="O57" s="2" t="s">
        <v>171</v>
      </c>
      <c r="P57" s="60" t="s">
        <v>311</v>
      </c>
      <c r="Q57" s="102" t="s">
        <v>273</v>
      </c>
    </row>
    <row r="58" spans="1:17" ht="39">
      <c r="A58" s="89">
        <v>4</v>
      </c>
      <c r="B58" s="69" t="s">
        <v>74</v>
      </c>
      <c r="C58" s="2" t="str">
        <f>'Strešná politika výpočet'!C159</f>
        <v>Podiel obyvateľov zúčastnených na voľbách do parlamentu</v>
      </c>
      <c r="D58" s="2" t="s">
        <v>75</v>
      </c>
      <c r="E58" s="19">
        <f>'Strešná politika výpočet'!E159</f>
        <v>0</v>
      </c>
      <c r="F58" s="19">
        <f>'Strešná politika výpočet'!F159</f>
        <v>0</v>
      </c>
      <c r="G58" s="19">
        <f>'Strešná politika výpočet'!G159</f>
        <v>0</v>
      </c>
      <c r="H58" s="8">
        <f>'Strešná politika výpočet'!H159</f>
        <v>0.66</v>
      </c>
      <c r="I58" s="19">
        <f>'Strešná politika výpočet'!I159</f>
        <v>0</v>
      </c>
      <c r="J58" s="8">
        <f>'Strešná politika výpočet'!K159</f>
        <v>0</v>
      </c>
      <c r="K58" s="19">
        <f>'Strešná politika výpočet'!L159</f>
        <v>0</v>
      </c>
      <c r="L58" s="19">
        <f>'Strešná politika výpočet'!M159</f>
        <v>0</v>
      </c>
      <c r="M58" s="8">
        <f>'Strešná politika výpočet'!N159</f>
        <v>0.69</v>
      </c>
      <c r="N58" s="8">
        <f>'Strešná politika výpočet'!O159</f>
        <v>0</v>
      </c>
      <c r="O58" s="2" t="str">
        <f>'Strešná politika výpočet'!P159</f>
        <v>OECD priemer</v>
      </c>
      <c r="P58" s="40" t="s">
        <v>274</v>
      </c>
      <c r="Q58" s="19" t="s">
        <v>295</v>
      </c>
    </row>
    <row r="59" spans="1:17" ht="90">
      <c r="A59" s="89">
        <v>5</v>
      </c>
      <c r="B59" s="69" t="s">
        <v>76</v>
      </c>
      <c r="C59" s="2" t="str">
        <f>'Strešná politika výpočet'!C165</f>
        <v>Počet slovenských miest, ktoré sa zúčastnili v rebríčku Creative Cities Monitor a na akom mieste</v>
      </c>
      <c r="D59" s="2" t="s">
        <v>122</v>
      </c>
      <c r="E59" s="19">
        <f>'Strešná politika výpočet'!E165</f>
        <v>0</v>
      </c>
      <c r="F59" s="19">
        <f>'Strešná politika výpočet'!F165</f>
        <v>0</v>
      </c>
      <c r="G59" s="19">
        <f>'Strešná politika výpočet'!G165</f>
        <v>4</v>
      </c>
      <c r="H59" s="19">
        <f>'Strešná politika výpočet'!H165</f>
        <v>0</v>
      </c>
      <c r="I59" s="19">
        <f>'Strešná politika výpočet'!I165</f>
        <v>0</v>
      </c>
      <c r="J59" s="19">
        <f>'Strešná politika výpočet'!K165</f>
        <v>0</v>
      </c>
      <c r="K59" s="19">
        <f>'Strešná politika výpočet'!L165</f>
        <v>0</v>
      </c>
      <c r="L59" s="19">
        <f>'Strešná politika výpočet'!M165</f>
        <v>6</v>
      </c>
      <c r="M59" s="19">
        <f>'Strešná politika výpočet'!N165</f>
        <v>0</v>
      </c>
      <c r="N59" s="19">
        <f>'Strešná politika výpočet'!O165</f>
        <v>0</v>
      </c>
      <c r="O59" s="2" t="s">
        <v>137</v>
      </c>
      <c r="P59" s="2" t="s">
        <v>136</v>
      </c>
      <c r="Q59" s="102" t="s">
        <v>271</v>
      </c>
    </row>
    <row r="60" spans="1:17" ht="73.150000000000006" customHeight="1">
      <c r="A60" s="89">
        <v>6</v>
      </c>
      <c r="B60" s="69" t="s">
        <v>77</v>
      </c>
      <c r="C60" s="2" t="s">
        <v>78</v>
      </c>
      <c r="D60" s="2" t="s">
        <v>75</v>
      </c>
      <c r="E60" s="19">
        <f>'Strešná politika výpočet'!E175</f>
        <v>0</v>
      </c>
      <c r="F60" s="19">
        <f>'Strešná politika výpočet'!F175</f>
        <v>0</v>
      </c>
      <c r="G60" s="23">
        <f>'Strešná politika výpočet'!G175</f>
        <v>0.65100000000000002</v>
      </c>
      <c r="H60" s="102">
        <f>'Strešná politika výpočet'!H175</f>
        <v>0</v>
      </c>
      <c r="I60" s="19">
        <f>'Strešná politika výpočet'!I175</f>
        <v>0</v>
      </c>
      <c r="J60" s="19">
        <f>'Strešná politika výpočet'!K175</f>
        <v>0</v>
      </c>
      <c r="K60" s="102">
        <f>'Strešná politika výpočet'!L175</f>
        <v>0</v>
      </c>
      <c r="L60" s="8">
        <f>'Strešná politika výpočet'!M175</f>
        <v>0.68</v>
      </c>
      <c r="M60" s="102">
        <f>'Strešná politika výpočet'!N175</f>
        <v>0</v>
      </c>
      <c r="N60" s="19">
        <f>'Strešná politika výpočet'!O175</f>
        <v>0</v>
      </c>
      <c r="O60" s="2" t="str">
        <f>'Strešná politika výpočet'!P175</f>
        <v>OECD priemer</v>
      </c>
      <c r="P60" s="2" t="s">
        <v>297</v>
      </c>
    </row>
    <row r="61" spans="1:17" ht="91.15" customHeight="1">
      <c r="A61" s="89">
        <v>7</v>
      </c>
      <c r="B61" s="69" t="s">
        <v>79</v>
      </c>
      <c r="C61" s="2" t="str">
        <f>'Strešná politika výpočet'!C181</f>
        <v>Úroveň kompozitného indexu vzdelania</v>
      </c>
      <c r="D61" s="2" t="s">
        <v>75</v>
      </c>
      <c r="E61" s="19">
        <f>'Strešná politika výpočet'!E181</f>
        <v>0</v>
      </c>
      <c r="F61" s="19">
        <f>'Strešná politika výpočet'!F181</f>
        <v>0</v>
      </c>
      <c r="G61" s="19">
        <f>'Strešná politika výpočet'!G181</f>
        <v>0</v>
      </c>
      <c r="H61" s="19">
        <f>'Strešná politika výpočet'!H181</f>
        <v>5.9</v>
      </c>
      <c r="I61" s="19">
        <f>'Strešná politika výpočet'!I181</f>
        <v>0</v>
      </c>
      <c r="J61" s="19">
        <f>'Strešná politika výpočet'!K181</f>
        <v>0</v>
      </c>
      <c r="K61" s="19">
        <f>'Strešná politika výpočet'!L181</f>
        <v>0</v>
      </c>
      <c r="L61" s="19">
        <f>'Strešná politika výpočet'!M181</f>
        <v>0</v>
      </c>
      <c r="M61" s="19">
        <f>'Strešná politika výpočet'!N181</f>
        <v>7.8</v>
      </c>
      <c r="N61" s="19">
        <f>'Strešná politika výpočet'!O181</f>
        <v>0</v>
      </c>
      <c r="O61" s="2" t="s">
        <v>135</v>
      </c>
      <c r="P61" s="2" t="s">
        <v>301</v>
      </c>
    </row>
    <row r="62" spans="1:17" ht="77.25">
      <c r="A62" s="89">
        <v>8</v>
      </c>
      <c r="B62" s="69" t="s">
        <v>80</v>
      </c>
      <c r="C62" s="2" t="s">
        <v>81</v>
      </c>
      <c r="D62" s="2" t="s">
        <v>75</v>
      </c>
      <c r="E62" s="19">
        <f>'Strešná politika výpočet'!E187</f>
        <v>0</v>
      </c>
      <c r="F62" s="19">
        <f>'Strešná politika výpočet'!F187</f>
        <v>0</v>
      </c>
      <c r="G62" s="19">
        <f>'Strešná politika výpočet'!G187</f>
        <v>0</v>
      </c>
      <c r="H62" s="19">
        <f>'Strešná politika výpočet'!H187</f>
        <v>6.5</v>
      </c>
      <c r="I62" s="19">
        <f>'Strešná politika výpočet'!I187</f>
        <v>0</v>
      </c>
      <c r="J62" s="19">
        <f>'Strešná politika výpočet'!K187</f>
        <v>0</v>
      </c>
      <c r="K62" s="19">
        <f>'Strešná politika výpočet'!L187</f>
        <v>0</v>
      </c>
      <c r="L62" s="19">
        <f>'Strešná politika výpočet'!M187</f>
        <v>0</v>
      </c>
      <c r="M62" s="19">
        <f>'Strešná politika výpočet'!N187</f>
        <v>6.7</v>
      </c>
      <c r="N62" s="19">
        <f>'Strešná politika výpočet'!O187</f>
        <v>0</v>
      </c>
      <c r="O62" s="2" t="str">
        <f>'Strešná politika výpočet'!P187</f>
        <v>OECD priemer</v>
      </c>
      <c r="P62" s="2" t="s">
        <v>302</v>
      </c>
    </row>
    <row r="63" spans="1:17" ht="115.5">
      <c r="A63" s="89">
        <v>9</v>
      </c>
      <c r="B63" s="69" t="s">
        <v>82</v>
      </c>
      <c r="C63" s="2" t="str">
        <f>'Strešná politika výpočet'!C193</f>
        <v>Podieľ obyvateľov, ktorí považujú za dôležité chrániť životné prostredie</v>
      </c>
      <c r="D63" s="2" t="s">
        <v>20</v>
      </c>
      <c r="E63" s="19">
        <f>'Strešná politika výpočet'!E193</f>
        <v>90</v>
      </c>
      <c r="F63" s="19">
        <f>'Strešná politika výpočet'!F193</f>
        <v>0</v>
      </c>
      <c r="G63" s="19">
        <f>'Strešná politika výpočet'!G193</f>
        <v>94</v>
      </c>
      <c r="H63" s="19">
        <f>'Strešná politika výpočet'!H193</f>
        <v>0</v>
      </c>
      <c r="I63" s="19">
        <f>'Strešná politika výpočet'!I193</f>
        <v>0</v>
      </c>
      <c r="J63" s="19">
        <f>'Strešná politika výpočet'!K193</f>
        <v>94</v>
      </c>
      <c r="K63" s="19">
        <f>'Strešná politika výpočet'!L193</f>
        <v>0</v>
      </c>
      <c r="L63" s="19">
        <f>'Strešná politika výpočet'!M193</f>
        <v>93</v>
      </c>
      <c r="M63" s="19">
        <f>'Strešná politika výpočet'!N193</f>
        <v>0</v>
      </c>
      <c r="N63" s="19">
        <f>'Strešná politika výpočet'!O193</f>
        <v>0</v>
      </c>
      <c r="O63" s="2" t="s">
        <v>133</v>
      </c>
      <c r="P63" s="2" t="s">
        <v>134</v>
      </c>
      <c r="Q63" s="102" t="s">
        <v>273</v>
      </c>
    </row>
    <row r="64" spans="1:17" ht="51.75">
      <c r="A64" s="89">
        <v>10</v>
      </c>
      <c r="B64" s="69" t="s">
        <v>83</v>
      </c>
      <c r="C64" s="2" t="s">
        <v>84</v>
      </c>
      <c r="D64" s="2" t="s">
        <v>85</v>
      </c>
      <c r="E64" s="19">
        <f>'Strešná politika výpočet'!E199</f>
        <v>0</v>
      </c>
      <c r="F64" s="19">
        <f>'Strešná politika výpočet'!F199</f>
        <v>0</v>
      </c>
      <c r="G64" s="19">
        <f>'Strešná politika výpočet'!G199</f>
        <v>0</v>
      </c>
      <c r="H64" s="8">
        <f>'Strešná politika výpočet'!H199</f>
        <v>0.09</v>
      </c>
      <c r="I64" s="19">
        <f>'Strešná politika výpočet'!I199</f>
        <v>0</v>
      </c>
      <c r="J64" s="19">
        <f>'Strešná politika výpočet'!K199</f>
        <v>0</v>
      </c>
      <c r="K64" s="19">
        <f>'Strešná politika výpočet'!L199</f>
        <v>0</v>
      </c>
      <c r="L64" s="19">
        <f>'Strešná politika výpočet'!M199</f>
        <v>0</v>
      </c>
      <c r="M64" s="8">
        <f>'Strešná politika výpočet'!N199</f>
        <v>0.1</v>
      </c>
      <c r="N64" s="19">
        <f>'Strešná politika výpočet'!O199</f>
        <v>0</v>
      </c>
      <c r="O64" s="19" t="s">
        <v>86</v>
      </c>
      <c r="P64" s="2" t="s">
        <v>132</v>
      </c>
      <c r="Q64" s="102" t="s">
        <v>271</v>
      </c>
    </row>
    <row r="65" spans="1:17">
      <c r="P65" s="222"/>
    </row>
    <row r="66" spans="1:17">
      <c r="P66" s="222"/>
    </row>
    <row r="67" spans="1:17">
      <c r="P67" s="222"/>
    </row>
    <row r="68" spans="1:17">
      <c r="A68" s="83" t="s">
        <v>87</v>
      </c>
      <c r="P68" s="26"/>
    </row>
    <row r="69" spans="1:17">
      <c r="A69" s="211" t="s">
        <v>7</v>
      </c>
      <c r="B69" s="213" t="s">
        <v>8</v>
      </c>
      <c r="C69" s="213" t="s">
        <v>6</v>
      </c>
      <c r="D69" s="213" t="s">
        <v>13</v>
      </c>
      <c r="E69" s="213" t="s">
        <v>11</v>
      </c>
      <c r="F69" s="213"/>
      <c r="G69" s="213"/>
      <c r="H69" s="213"/>
      <c r="I69" s="213"/>
      <c r="J69" s="215" t="s">
        <v>9</v>
      </c>
      <c r="K69" s="215"/>
      <c r="L69" s="215"/>
      <c r="M69" s="215"/>
      <c r="N69" s="215"/>
      <c r="O69" s="216" t="s">
        <v>10</v>
      </c>
      <c r="P69" s="213" t="s">
        <v>15</v>
      </c>
      <c r="Q69" s="213" t="s">
        <v>12</v>
      </c>
    </row>
    <row r="70" spans="1:17">
      <c r="A70" s="212"/>
      <c r="B70" s="214"/>
      <c r="C70" s="214"/>
      <c r="D70" s="214"/>
      <c r="E70" s="14">
        <v>2017</v>
      </c>
      <c r="F70" s="14">
        <v>2018</v>
      </c>
      <c r="G70" s="14">
        <v>2019</v>
      </c>
      <c r="H70" s="14">
        <v>2020</v>
      </c>
      <c r="I70" s="14">
        <v>2021</v>
      </c>
      <c r="J70" s="15">
        <v>2017</v>
      </c>
      <c r="K70" s="15">
        <v>2018</v>
      </c>
      <c r="L70" s="15">
        <v>2019</v>
      </c>
      <c r="M70" s="15">
        <v>2020</v>
      </c>
      <c r="N70" s="15">
        <v>2021</v>
      </c>
      <c r="O70" s="217"/>
      <c r="P70" s="214"/>
      <c r="Q70" s="214"/>
    </row>
    <row r="71" spans="1:17" ht="64.5">
      <c r="A71" s="94">
        <v>1</v>
      </c>
      <c r="B71" s="24" t="s">
        <v>88</v>
      </c>
      <c r="C71" s="45" t="s">
        <v>176</v>
      </c>
      <c r="D71" s="2" t="s">
        <v>21</v>
      </c>
      <c r="E71" s="22">
        <f>'Strešná politika výpočet'!E207</f>
        <v>1391034000</v>
      </c>
      <c r="F71" s="22">
        <f>'Strešná politika výpočet'!F207</f>
        <v>1516342000</v>
      </c>
      <c r="G71" s="22">
        <f>'Strešná politika výpočet'!G207</f>
        <v>1597979000</v>
      </c>
      <c r="H71" s="22"/>
      <c r="I71" s="19">
        <f>'Strešná politika výpočet'!I207</f>
        <v>0</v>
      </c>
      <c r="J71" s="98">
        <f>'Strešná politika výpočet'!K207</f>
        <v>2756000000</v>
      </c>
      <c r="K71" s="98">
        <f>'Strešná politika výpočet'!L207</f>
        <v>3120000000</v>
      </c>
      <c r="L71" s="98">
        <f>'Strešná politika výpočet'!M207</f>
        <v>3648000000</v>
      </c>
      <c r="M71" s="98">
        <f>'Strešná politika výpočet'!N207</f>
        <v>3548000000</v>
      </c>
      <c r="N71" s="109"/>
      <c r="O71" s="24" t="s">
        <v>152</v>
      </c>
      <c r="P71" s="110" t="s">
        <v>266</v>
      </c>
      <c r="Q71" s="102" t="s">
        <v>287</v>
      </c>
    </row>
    <row r="72" spans="1:17" ht="77.25">
      <c r="A72" s="3">
        <v>2</v>
      </c>
      <c r="B72" s="96" t="s">
        <v>89</v>
      </c>
      <c r="C72" s="40" t="s">
        <v>173</v>
      </c>
      <c r="D72" s="2" t="s">
        <v>21</v>
      </c>
      <c r="E72" s="23">
        <f>'Strešná politika výpočet'!E214</f>
        <v>1.6400000000000001E-2</v>
      </c>
      <c r="F72" s="23">
        <f>'Strešná politika výpočet'!F214</f>
        <v>1.6899999999999998E-2</v>
      </c>
      <c r="G72" s="23">
        <f>'Strešná politika výpočet'!G214</f>
        <v>1.7000000000000001E-2</v>
      </c>
      <c r="H72" s="19">
        <f>'Strešná politika výpočet'!H214</f>
        <v>0</v>
      </c>
      <c r="I72" s="19">
        <f>'Strešná politika výpočet'!I214</f>
        <v>0</v>
      </c>
      <c r="J72" s="23">
        <f>'Strešná politika výpočet'!K214</f>
        <v>1.37E-2</v>
      </c>
      <c r="K72" s="23">
        <f>'Strešná politika výpočet'!L214</f>
        <v>1.47E-2</v>
      </c>
      <c r="L72" s="23">
        <f>'Strešná politika výpočet'!M214</f>
        <v>1.5900000000000001E-2</v>
      </c>
      <c r="M72" s="23">
        <f>'Strešná politika výpočet'!N214</f>
        <v>1.5599999999999999E-2</v>
      </c>
      <c r="N72" s="111"/>
      <c r="O72" s="39" t="s">
        <v>152</v>
      </c>
      <c r="P72" s="60" t="s">
        <v>267</v>
      </c>
      <c r="Q72" s="102" t="s">
        <v>287</v>
      </c>
    </row>
    <row r="73" spans="1:17" ht="102.75">
      <c r="A73" s="3">
        <v>3</v>
      </c>
      <c r="B73" s="96" t="s">
        <v>90</v>
      </c>
      <c r="C73" s="40" t="s">
        <v>91</v>
      </c>
      <c r="D73" s="2" t="s">
        <v>21</v>
      </c>
      <c r="E73" s="23">
        <f>'Strešná politika výpočet'!E221</f>
        <v>1.43E-2</v>
      </c>
      <c r="F73" s="23">
        <f>'Strešná politika výpočet'!F221</f>
        <v>1.41E-2</v>
      </c>
      <c r="G73" s="23">
        <f>'Strešná politika výpočet'!G221</f>
        <v>1.44E-2</v>
      </c>
      <c r="H73" s="19">
        <f>'Strešná politika výpočet'!H221</f>
        <v>0</v>
      </c>
      <c r="I73" s="19">
        <f>'Strešná politika výpočet'!I221</f>
        <v>0</v>
      </c>
      <c r="J73" s="23">
        <f>'Strešná politika výpočet'!K221</f>
        <v>2.1000000000000001E-2</v>
      </c>
      <c r="K73" s="23">
        <f>'Strešná politika výpočet'!L221</f>
        <v>2.1999999999999999E-2</v>
      </c>
      <c r="L73" s="23">
        <f>'Strešná politika výpočet'!M221</f>
        <v>0.02</v>
      </c>
      <c r="M73" s="23">
        <f>'Strešná politika výpočet'!N221</f>
        <v>0.02</v>
      </c>
      <c r="N73" s="111"/>
      <c r="O73" s="39" t="s">
        <v>152</v>
      </c>
      <c r="P73" s="60" t="s">
        <v>268</v>
      </c>
      <c r="Q73" s="102" t="s">
        <v>287</v>
      </c>
    </row>
    <row r="74" spans="1:17" ht="39">
      <c r="A74" s="3">
        <v>4</v>
      </c>
      <c r="B74" s="96" t="s">
        <v>17</v>
      </c>
      <c r="C74" s="40" t="s">
        <v>174</v>
      </c>
      <c r="D74" s="2" t="s">
        <v>21</v>
      </c>
      <c r="E74" s="42">
        <f>'Strešná politika výpočet'!E228</f>
        <v>213.012</v>
      </c>
      <c r="F74" s="42">
        <f>'Strešná politika výpočet'!F228</f>
        <v>286.36500000000001</v>
      </c>
      <c r="G74" s="42">
        <f>'Strešná politika výpočet'!G228</f>
        <v>331.28199999999998</v>
      </c>
      <c r="H74" s="19">
        <f>'Strešná politika výpočet'!H228</f>
        <v>0</v>
      </c>
      <c r="I74" s="19">
        <f>'Strešná politika výpočet'!I228</f>
        <v>0</v>
      </c>
      <c r="J74" s="42">
        <f>'Strešná politika výpočet'!K228</f>
        <v>1743.25512</v>
      </c>
      <c r="K74" s="42">
        <f>'Strešná politika výpočet'!L228</f>
        <v>2200.7200800000001</v>
      </c>
      <c r="L74" s="42">
        <f>'Strešná politika výpočet'!M228</f>
        <v>2228.0499199999999</v>
      </c>
      <c r="M74" s="42">
        <f>'Strešná politika výpočet'!N228</f>
        <v>2141.1212</v>
      </c>
      <c r="N74" s="111"/>
      <c r="O74" s="39" t="s">
        <v>152</v>
      </c>
      <c r="P74" s="96" t="s">
        <v>223</v>
      </c>
      <c r="Q74" s="102" t="s">
        <v>287</v>
      </c>
    </row>
    <row r="75" spans="1:17" ht="44.25" customHeight="1">
      <c r="A75" s="3">
        <v>5</v>
      </c>
      <c r="B75" s="96" t="s">
        <v>18</v>
      </c>
      <c r="C75" s="40" t="s">
        <v>175</v>
      </c>
      <c r="D75" s="2" t="s">
        <v>21</v>
      </c>
      <c r="E75" s="42">
        <f>'Strešná politika výpočet'!E238</f>
        <v>162.50800000000001</v>
      </c>
      <c r="F75" s="42">
        <f>'Strešná politika výpočet'!F238</f>
        <v>172.506</v>
      </c>
      <c r="G75" s="42">
        <f>'Strešná politika výpočet'!G238</f>
        <v>220.41900000000001</v>
      </c>
      <c r="H75" s="19">
        <f>'Strešná politika výpočet'!H238</f>
        <v>0</v>
      </c>
      <c r="I75" s="19">
        <f>'Strešná politika výpočet'!I238</f>
        <v>0</v>
      </c>
      <c r="J75" s="42">
        <f>'Strešná politika výpočet'!K238</f>
        <v>1868.4104</v>
      </c>
      <c r="K75" s="42">
        <f>'Strešná politika výpočet'!L238</f>
        <v>2451.68372</v>
      </c>
      <c r="L75" s="42">
        <f>'Strešná politika výpočet'!M238</f>
        <v>2527.2306800000001</v>
      </c>
      <c r="M75" s="42">
        <f>'Strešná politika výpočet'!N238</f>
        <v>2598.8675600000001</v>
      </c>
      <c r="N75" s="111"/>
      <c r="O75" s="39" t="s">
        <v>152</v>
      </c>
      <c r="P75" s="96" t="s">
        <v>224</v>
      </c>
      <c r="Q75" s="19" t="s">
        <v>287</v>
      </c>
    </row>
    <row r="77" spans="1:17">
      <c r="C77"/>
    </row>
  </sheetData>
  <mergeCells count="40">
    <mergeCell ref="A15:A16"/>
    <mergeCell ref="B15:B16"/>
    <mergeCell ref="C15:C16"/>
    <mergeCell ref="D15:D16"/>
    <mergeCell ref="E15:I15"/>
    <mergeCell ref="J15:N15"/>
    <mergeCell ref="O15:O16"/>
    <mergeCell ref="P15:P16"/>
    <mergeCell ref="Q15:Q16"/>
    <mergeCell ref="O36:O37"/>
    <mergeCell ref="P36:P37"/>
    <mergeCell ref="Q36:Q37"/>
    <mergeCell ref="J36:N36"/>
    <mergeCell ref="Q69:Q70"/>
    <mergeCell ref="Q53:Q54"/>
    <mergeCell ref="P17:P21"/>
    <mergeCell ref="P22:P25"/>
    <mergeCell ref="A69:A70"/>
    <mergeCell ref="B69:B70"/>
    <mergeCell ref="C69:C70"/>
    <mergeCell ref="D69:D70"/>
    <mergeCell ref="E69:I69"/>
    <mergeCell ref="P49:P51"/>
    <mergeCell ref="P65:P67"/>
    <mergeCell ref="A53:A54"/>
    <mergeCell ref="B53:B54"/>
    <mergeCell ref="C53:C54"/>
    <mergeCell ref="D53:D54"/>
    <mergeCell ref="E53:I53"/>
    <mergeCell ref="J69:N69"/>
    <mergeCell ref="J53:N53"/>
    <mergeCell ref="O53:O54"/>
    <mergeCell ref="P53:P54"/>
    <mergeCell ref="O69:O70"/>
    <mergeCell ref="P69:P70"/>
    <mergeCell ref="A36:A37"/>
    <mergeCell ref="B36:B37"/>
    <mergeCell ref="C36:C37"/>
    <mergeCell ref="D36:D37"/>
    <mergeCell ref="E36:I36"/>
  </mergeCells>
  <pageMargins left="0.7" right="0.7" top="0.75" bottom="0.75" header="0.3" footer="0.3"/>
  <pageSetup paperSize="9" orientation="portrait" r:id="rId1"/>
  <ignoredErrors>
    <ignoredError sqref="G29:I29"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3">
    <tabColor rgb="FF92D050"/>
  </sheetPr>
  <dimension ref="A1:W281"/>
  <sheetViews>
    <sheetView showZeros="0" zoomScaleNormal="100" workbookViewId="0">
      <selection activeCell="I12" sqref="I12"/>
    </sheetView>
  </sheetViews>
  <sheetFormatPr defaultColWidth="9.140625" defaultRowHeight="12.75"/>
  <cols>
    <col min="1" max="1" width="4" style="28" customWidth="1"/>
    <col min="2" max="2" width="21.140625" style="19" customWidth="1"/>
    <col min="3" max="3" width="32" style="19" customWidth="1"/>
    <col min="4" max="4" width="18" style="2" customWidth="1"/>
    <col min="5" max="5" width="18" style="19" bestFit="1" customWidth="1"/>
    <col min="6" max="6" width="16.42578125" style="19" bestFit="1" customWidth="1"/>
    <col min="7" max="7" width="15.28515625" style="19" bestFit="1" customWidth="1"/>
    <col min="8" max="8" width="12.42578125" style="19" bestFit="1" customWidth="1"/>
    <col min="9" max="9" width="10.28515625" style="19" customWidth="1"/>
    <col min="10" max="10" width="9.140625" style="19"/>
    <col min="11" max="11" width="18.7109375" style="19" bestFit="1" customWidth="1"/>
    <col min="12" max="12" width="15" style="19" customWidth="1"/>
    <col min="13" max="13" width="14.7109375" style="19" customWidth="1"/>
    <col min="14" max="14" width="17.140625" style="19" customWidth="1"/>
    <col min="15" max="15" width="14.28515625" style="19" bestFit="1" customWidth="1"/>
    <col min="16" max="16" width="20.28515625" style="19" customWidth="1"/>
    <col min="17" max="18" width="9.140625" style="19"/>
    <col min="19" max="19" width="12.85546875" style="19" bestFit="1" customWidth="1"/>
    <col min="20" max="16384" width="9.140625" style="19"/>
  </cols>
  <sheetData>
    <row r="1" spans="1:16">
      <c r="A1" s="27" t="s">
        <v>270</v>
      </c>
    </row>
    <row r="5" spans="1:16">
      <c r="A5" s="27" t="s">
        <v>16</v>
      </c>
    </row>
    <row r="6" spans="1:16">
      <c r="A6" s="27" t="s">
        <v>92</v>
      </c>
    </row>
    <row r="7" spans="1:16">
      <c r="A7" s="225" t="s">
        <v>7</v>
      </c>
      <c r="B7" s="213" t="s">
        <v>8</v>
      </c>
      <c r="C7" s="213" t="s">
        <v>6</v>
      </c>
      <c r="D7" s="213" t="s">
        <v>13</v>
      </c>
      <c r="E7" s="213" t="s">
        <v>11</v>
      </c>
      <c r="F7" s="213"/>
      <c r="G7" s="213"/>
      <c r="H7" s="213"/>
      <c r="I7" s="213"/>
      <c r="J7" s="38"/>
      <c r="K7" s="215" t="s">
        <v>9</v>
      </c>
      <c r="L7" s="215"/>
      <c r="M7" s="215"/>
      <c r="N7" s="215"/>
      <c r="O7" s="215"/>
      <c r="P7" s="216" t="s">
        <v>10</v>
      </c>
    </row>
    <row r="8" spans="1:16">
      <c r="A8" s="226"/>
      <c r="B8" s="214"/>
      <c r="C8" s="214"/>
      <c r="D8" s="214"/>
      <c r="E8" s="14">
        <v>2017</v>
      </c>
      <c r="F8" s="14">
        <v>2018</v>
      </c>
      <c r="G8" s="14">
        <v>2019</v>
      </c>
      <c r="H8" s="14">
        <v>2020</v>
      </c>
      <c r="I8" s="14">
        <v>2021</v>
      </c>
      <c r="J8" s="14"/>
      <c r="K8" s="15">
        <v>2017</v>
      </c>
      <c r="L8" s="15">
        <v>2018</v>
      </c>
      <c r="M8" s="15">
        <v>2019</v>
      </c>
      <c r="N8" s="15">
        <v>2020</v>
      </c>
      <c r="O8" s="15">
        <v>2021</v>
      </c>
      <c r="P8" s="217"/>
    </row>
    <row r="9" spans="1:16" ht="39" thickBot="1">
      <c r="A9" s="40">
        <v>1</v>
      </c>
      <c r="B9" s="11" t="s">
        <v>210</v>
      </c>
      <c r="C9" s="11" t="s">
        <v>253</v>
      </c>
      <c r="D9" s="11" t="s">
        <v>202</v>
      </c>
      <c r="E9" s="24">
        <f>SUM(E10:E13)</f>
        <v>1</v>
      </c>
      <c r="F9" s="24">
        <f t="shared" ref="F9:I9" si="0">SUM(F10:F13)</f>
        <v>0</v>
      </c>
      <c r="G9" s="24">
        <f t="shared" si="0"/>
        <v>5</v>
      </c>
      <c r="H9" s="24">
        <f t="shared" si="0"/>
        <v>4</v>
      </c>
      <c r="I9" s="24">
        <f t="shared" si="0"/>
        <v>8</v>
      </c>
    </row>
    <row r="10" spans="1:16">
      <c r="C10" s="19" t="s">
        <v>29</v>
      </c>
      <c r="E10" s="19">
        <v>0</v>
      </c>
      <c r="F10" s="19">
        <v>0</v>
      </c>
      <c r="G10" s="19">
        <v>0</v>
      </c>
      <c r="H10" s="19">
        <v>0</v>
      </c>
    </row>
    <row r="11" spans="1:16">
      <c r="C11" s="19" t="s">
        <v>30</v>
      </c>
      <c r="E11" s="19">
        <v>1</v>
      </c>
      <c r="F11" s="19">
        <v>0</v>
      </c>
      <c r="G11" s="19">
        <v>0</v>
      </c>
      <c r="H11" s="19">
        <v>0</v>
      </c>
      <c r="I11" s="19">
        <v>0</v>
      </c>
      <c r="P11" s="53"/>
    </row>
    <row r="12" spans="1:16">
      <c r="C12" s="19" t="s">
        <v>31</v>
      </c>
      <c r="E12" s="19">
        <v>0</v>
      </c>
      <c r="F12" s="19">
        <v>0</v>
      </c>
      <c r="G12" s="19">
        <v>4</v>
      </c>
      <c r="H12" s="19">
        <v>4</v>
      </c>
      <c r="I12" s="19">
        <v>8</v>
      </c>
      <c r="P12" s="53"/>
    </row>
    <row r="13" spans="1:16">
      <c r="C13" s="19" t="s">
        <v>32</v>
      </c>
      <c r="E13" s="19">
        <v>0</v>
      </c>
      <c r="F13" s="19">
        <v>0</v>
      </c>
      <c r="G13" s="19">
        <v>1</v>
      </c>
      <c r="H13" s="19">
        <v>0</v>
      </c>
      <c r="I13" s="19">
        <v>0</v>
      </c>
      <c r="P13" s="53"/>
    </row>
    <row r="14" spans="1:16">
      <c r="A14" s="225" t="s">
        <v>7</v>
      </c>
      <c r="B14" s="213" t="s">
        <v>8</v>
      </c>
      <c r="C14" s="213" t="s">
        <v>6</v>
      </c>
      <c r="D14" s="213" t="s">
        <v>13</v>
      </c>
      <c r="E14" s="213" t="s">
        <v>11</v>
      </c>
      <c r="F14" s="213"/>
      <c r="G14" s="213"/>
      <c r="H14" s="213"/>
      <c r="I14" s="213"/>
      <c r="J14" s="38"/>
      <c r="K14" s="215" t="s">
        <v>9</v>
      </c>
      <c r="L14" s="215"/>
      <c r="M14" s="215"/>
      <c r="N14" s="215"/>
      <c r="O14" s="215"/>
      <c r="P14" s="232" t="s">
        <v>10</v>
      </c>
    </row>
    <row r="15" spans="1:16">
      <c r="A15" s="226"/>
      <c r="B15" s="214"/>
      <c r="C15" s="214"/>
      <c r="D15" s="214"/>
      <c r="E15" s="14">
        <v>2017</v>
      </c>
      <c r="F15" s="14">
        <v>2018</v>
      </c>
      <c r="G15" s="14">
        <v>2019</v>
      </c>
      <c r="H15" s="14">
        <v>2020</v>
      </c>
      <c r="I15" s="14">
        <v>2021</v>
      </c>
      <c r="J15" s="14"/>
      <c r="K15" s="15">
        <v>2017</v>
      </c>
      <c r="L15" s="15">
        <v>2018</v>
      </c>
      <c r="M15" s="15">
        <v>2019</v>
      </c>
      <c r="N15" s="15">
        <v>2020</v>
      </c>
      <c r="O15" s="15">
        <v>2021</v>
      </c>
      <c r="P15" s="233"/>
    </row>
    <row r="16" spans="1:16" ht="57" customHeight="1" thickBot="1">
      <c r="A16" s="55">
        <v>2</v>
      </c>
      <c r="B16" s="11" t="s">
        <v>211</v>
      </c>
      <c r="C16" s="11" t="s">
        <v>46</v>
      </c>
      <c r="D16" s="11"/>
      <c r="P16" s="16"/>
    </row>
    <row r="17" spans="1:16" ht="38.25">
      <c r="B17" s="2"/>
      <c r="C17" s="2" t="s">
        <v>42</v>
      </c>
    </row>
    <row r="18" spans="1:16" ht="51">
      <c r="B18" s="2"/>
      <c r="C18" s="2" t="s">
        <v>43</v>
      </c>
    </row>
    <row r="19" spans="1:16" ht="63.75">
      <c r="B19" s="2"/>
      <c r="C19" s="2" t="s">
        <v>44</v>
      </c>
    </row>
    <row r="20" spans="1:16" ht="15" customHeight="1">
      <c r="A20" s="225" t="s">
        <v>7</v>
      </c>
      <c r="B20" s="213" t="s">
        <v>8</v>
      </c>
      <c r="C20" s="213" t="s">
        <v>6</v>
      </c>
      <c r="D20" s="213" t="s">
        <v>13</v>
      </c>
      <c r="E20" s="213" t="s">
        <v>11</v>
      </c>
      <c r="F20" s="213"/>
      <c r="G20" s="213"/>
      <c r="H20" s="213"/>
      <c r="I20" s="213"/>
      <c r="J20" s="38"/>
      <c r="K20" s="215" t="s">
        <v>9</v>
      </c>
      <c r="L20" s="215"/>
      <c r="M20" s="215"/>
      <c r="N20" s="215"/>
      <c r="O20" s="215"/>
      <c r="P20" s="216" t="s">
        <v>10</v>
      </c>
    </row>
    <row r="21" spans="1:16">
      <c r="A21" s="226"/>
      <c r="B21" s="214"/>
      <c r="C21" s="214"/>
      <c r="D21" s="214"/>
      <c r="E21" s="14">
        <v>2017</v>
      </c>
      <c r="F21" s="14">
        <v>2018</v>
      </c>
      <c r="G21" s="14">
        <v>2019</v>
      </c>
      <c r="H21" s="14">
        <v>2020</v>
      </c>
      <c r="I21" s="14">
        <v>2021</v>
      </c>
      <c r="J21" s="14"/>
      <c r="K21" s="15">
        <v>2017</v>
      </c>
      <c r="L21" s="15">
        <v>2018</v>
      </c>
      <c r="M21" s="15">
        <v>2019</v>
      </c>
      <c r="N21" s="15">
        <v>2020</v>
      </c>
      <c r="O21" s="15">
        <v>2021</v>
      </c>
      <c r="P21" s="217"/>
    </row>
    <row r="22" spans="1:16" ht="39" thickBot="1">
      <c r="A22" s="40">
        <v>3</v>
      </c>
      <c r="B22" s="11" t="s">
        <v>33</v>
      </c>
      <c r="C22" s="11" t="s">
        <v>34</v>
      </c>
      <c r="D22" s="11" t="s">
        <v>45</v>
      </c>
    </row>
    <row r="23" spans="1:16">
      <c r="A23" s="40"/>
      <c r="B23" s="39"/>
      <c r="C23" s="39"/>
      <c r="D23" s="39"/>
    </row>
    <row r="24" spans="1:16">
      <c r="A24" s="40"/>
      <c r="B24" s="39"/>
      <c r="C24" s="39"/>
      <c r="D24" s="39"/>
    </row>
    <row r="27" spans="1:16">
      <c r="A27" s="225" t="s">
        <v>7</v>
      </c>
      <c r="B27" s="213" t="s">
        <v>8</v>
      </c>
      <c r="C27" s="213" t="s">
        <v>6</v>
      </c>
      <c r="D27" s="213" t="s">
        <v>13</v>
      </c>
      <c r="E27" s="213" t="s">
        <v>11</v>
      </c>
      <c r="F27" s="213"/>
      <c r="G27" s="213"/>
      <c r="H27" s="213"/>
      <c r="I27" s="213"/>
      <c r="J27" s="38"/>
      <c r="K27" s="215" t="s">
        <v>9</v>
      </c>
      <c r="L27" s="215"/>
      <c r="M27" s="215"/>
      <c r="N27" s="215"/>
      <c r="O27" s="215"/>
      <c r="P27" s="216" t="s">
        <v>10</v>
      </c>
    </row>
    <row r="28" spans="1:16">
      <c r="A28" s="226"/>
      <c r="B28" s="214"/>
      <c r="C28" s="214"/>
      <c r="D28" s="214"/>
      <c r="E28" s="14">
        <v>2017</v>
      </c>
      <c r="F28" s="14">
        <v>2018</v>
      </c>
      <c r="G28" s="14">
        <v>2019</v>
      </c>
      <c r="H28" s="14">
        <v>2020</v>
      </c>
      <c r="I28" s="14">
        <v>2021</v>
      </c>
      <c r="J28" s="14"/>
      <c r="K28" s="15">
        <v>2017</v>
      </c>
      <c r="L28" s="15">
        <v>2018</v>
      </c>
      <c r="M28" s="15">
        <v>2019</v>
      </c>
      <c r="N28" s="15">
        <v>2020</v>
      </c>
      <c r="O28" s="15">
        <v>2021</v>
      </c>
      <c r="P28" s="217"/>
    </row>
    <row r="29" spans="1:16" ht="26.25" thickBot="1">
      <c r="A29" s="40">
        <v>4</v>
      </c>
      <c r="B29" s="11" t="s">
        <v>35</v>
      </c>
      <c r="C29" s="11" t="s">
        <v>36</v>
      </c>
      <c r="D29" s="11" t="s">
        <v>45</v>
      </c>
    </row>
    <row r="30" spans="1:16">
      <c r="A30" s="40"/>
      <c r="B30" s="39"/>
      <c r="C30" s="39"/>
      <c r="D30" s="39"/>
    </row>
    <row r="31" spans="1:16">
      <c r="A31" s="40"/>
      <c r="B31" s="39"/>
      <c r="C31" s="39"/>
      <c r="D31" s="39"/>
    </row>
    <row r="32" spans="1:16">
      <c r="C32" s="28"/>
    </row>
    <row r="33" spans="1:16">
      <c r="P33" s="58"/>
    </row>
    <row r="34" spans="1:16">
      <c r="P34" s="58"/>
    </row>
    <row r="35" spans="1:16">
      <c r="A35" s="225" t="s">
        <v>7</v>
      </c>
      <c r="B35" s="213" t="s">
        <v>8</v>
      </c>
      <c r="C35" s="228" t="s">
        <v>6</v>
      </c>
      <c r="D35" s="213" t="s">
        <v>13</v>
      </c>
      <c r="E35" s="213" t="s">
        <v>11</v>
      </c>
      <c r="F35" s="213"/>
      <c r="G35" s="213"/>
      <c r="H35" s="213"/>
      <c r="I35" s="213"/>
      <c r="J35" s="38"/>
      <c r="K35" s="215" t="s">
        <v>9</v>
      </c>
      <c r="L35" s="215"/>
      <c r="M35" s="215"/>
      <c r="N35" s="215"/>
      <c r="O35" s="215"/>
      <c r="P35" s="230" t="s">
        <v>10</v>
      </c>
    </row>
    <row r="36" spans="1:16">
      <c r="A36" s="226"/>
      <c r="B36" s="214"/>
      <c r="C36" s="214"/>
      <c r="D36" s="214"/>
      <c r="E36" s="14">
        <v>2017</v>
      </c>
      <c r="F36" s="14">
        <v>2018</v>
      </c>
      <c r="G36" s="14">
        <v>2019</v>
      </c>
      <c r="H36" s="14">
        <v>2020</v>
      </c>
      <c r="I36" s="14">
        <v>2021</v>
      </c>
      <c r="J36" s="14"/>
      <c r="K36" s="15">
        <v>2017</v>
      </c>
      <c r="L36" s="15">
        <v>2018</v>
      </c>
      <c r="M36" s="15">
        <v>2019</v>
      </c>
      <c r="N36" s="15">
        <v>2020</v>
      </c>
      <c r="O36" s="15">
        <v>2021</v>
      </c>
      <c r="P36" s="231"/>
    </row>
    <row r="37" spans="1:16" ht="26.25" thickBot="1">
      <c r="A37" s="40">
        <v>5</v>
      </c>
      <c r="B37" s="11" t="s">
        <v>37</v>
      </c>
      <c r="C37" s="11" t="s">
        <v>38</v>
      </c>
      <c r="D37" s="11" t="s">
        <v>45</v>
      </c>
    </row>
    <row r="38" spans="1:16">
      <c r="A38" s="40"/>
      <c r="B38" s="39"/>
      <c r="C38" s="39"/>
      <c r="D38" s="39"/>
    </row>
    <row r="39" spans="1:16">
      <c r="A39" s="40"/>
      <c r="B39" s="39"/>
      <c r="C39" s="39"/>
      <c r="D39" s="39"/>
    </row>
    <row r="42" spans="1:16">
      <c r="A42" s="225" t="s">
        <v>7</v>
      </c>
      <c r="B42" s="213" t="s">
        <v>8</v>
      </c>
      <c r="C42" s="213" t="s">
        <v>6</v>
      </c>
      <c r="D42" s="213" t="s">
        <v>13</v>
      </c>
      <c r="E42" s="213" t="s">
        <v>11</v>
      </c>
      <c r="F42" s="213"/>
      <c r="G42" s="213"/>
      <c r="H42" s="213"/>
      <c r="I42" s="213"/>
      <c r="J42" s="38"/>
      <c r="K42" s="215" t="s">
        <v>9</v>
      </c>
      <c r="L42" s="215"/>
      <c r="M42" s="215"/>
      <c r="N42" s="215"/>
      <c r="O42" s="215"/>
      <c r="P42" s="216" t="s">
        <v>10</v>
      </c>
    </row>
    <row r="43" spans="1:16">
      <c r="A43" s="226"/>
      <c r="B43" s="214"/>
      <c r="C43" s="214"/>
      <c r="D43" s="214"/>
      <c r="E43" s="14">
        <v>2017</v>
      </c>
      <c r="F43" s="14">
        <v>2018</v>
      </c>
      <c r="G43" s="14">
        <v>2019</v>
      </c>
      <c r="H43" s="14">
        <v>2020</v>
      </c>
      <c r="I43" s="14">
        <v>2021</v>
      </c>
      <c r="J43" s="14"/>
      <c r="K43" s="15">
        <v>2017</v>
      </c>
      <c r="L43" s="15">
        <v>2018</v>
      </c>
      <c r="M43" s="15">
        <v>2019</v>
      </c>
      <c r="N43" s="15">
        <v>2020</v>
      </c>
      <c r="O43" s="15">
        <v>2021</v>
      </c>
      <c r="P43" s="217"/>
    </row>
    <row r="44" spans="1:16" ht="26.25" thickBot="1">
      <c r="A44" s="40">
        <v>6</v>
      </c>
      <c r="B44" s="11" t="s">
        <v>212</v>
      </c>
      <c r="C44" s="11" t="s">
        <v>39</v>
      </c>
      <c r="D44" s="39" t="s">
        <v>202</v>
      </c>
      <c r="F44" s="94">
        <v>8</v>
      </c>
      <c r="G44" s="94">
        <v>4</v>
      </c>
      <c r="H44" s="94">
        <v>1</v>
      </c>
      <c r="I44" s="94">
        <v>8</v>
      </c>
    </row>
    <row r="45" spans="1:16" ht="25.5">
      <c r="A45" s="40"/>
      <c r="B45" s="39"/>
      <c r="C45" s="39" t="s">
        <v>213</v>
      </c>
      <c r="D45" s="39" t="s">
        <v>202</v>
      </c>
      <c r="H45" s="19">
        <v>8</v>
      </c>
    </row>
    <row r="46" spans="1:16">
      <c r="A46" s="40"/>
      <c r="B46" s="39"/>
      <c r="C46" s="39"/>
      <c r="D46" s="39"/>
    </row>
    <row r="50" spans="1:16">
      <c r="A50" s="225" t="s">
        <v>7</v>
      </c>
      <c r="B50" s="213" t="s">
        <v>8</v>
      </c>
      <c r="C50" s="213" t="s">
        <v>6</v>
      </c>
      <c r="D50" s="213" t="s">
        <v>13</v>
      </c>
      <c r="E50" s="213" t="s">
        <v>11</v>
      </c>
      <c r="F50" s="213"/>
      <c r="G50" s="213"/>
      <c r="H50" s="213"/>
      <c r="I50" s="213"/>
      <c r="J50" s="38"/>
      <c r="K50" s="215" t="s">
        <v>9</v>
      </c>
      <c r="L50" s="215"/>
      <c r="M50" s="215"/>
      <c r="N50" s="215"/>
      <c r="O50" s="215"/>
      <c r="P50" s="216" t="s">
        <v>10</v>
      </c>
    </row>
    <row r="51" spans="1:16">
      <c r="A51" s="226"/>
      <c r="B51" s="214"/>
      <c r="C51" s="214"/>
      <c r="D51" s="214"/>
      <c r="E51" s="14">
        <v>2017</v>
      </c>
      <c r="F51" s="14">
        <v>2018</v>
      </c>
      <c r="G51" s="14">
        <v>2019</v>
      </c>
      <c r="H51" s="14">
        <v>2020</v>
      </c>
      <c r="I51" s="14">
        <v>2021</v>
      </c>
      <c r="J51" s="14"/>
      <c r="K51" s="15">
        <v>2017</v>
      </c>
      <c r="L51" s="15">
        <v>2018</v>
      </c>
      <c r="M51" s="15">
        <v>2019</v>
      </c>
      <c r="N51" s="15">
        <v>2020</v>
      </c>
      <c r="O51" s="15">
        <v>2021</v>
      </c>
      <c r="P51" s="227"/>
    </row>
    <row r="52" spans="1:16" ht="39" thickBot="1">
      <c r="A52" s="40">
        <v>7</v>
      </c>
      <c r="B52" s="11" t="s">
        <v>40</v>
      </c>
      <c r="C52" s="11" t="s">
        <v>41</v>
      </c>
      <c r="D52" s="11"/>
    </row>
    <row r="53" spans="1:16">
      <c r="A53" s="40"/>
      <c r="B53" s="39"/>
      <c r="C53" s="39"/>
      <c r="D53" s="39"/>
    </row>
    <row r="54" spans="1:16">
      <c r="A54" s="40"/>
      <c r="B54" s="39"/>
      <c r="C54" s="39"/>
      <c r="D54" s="39"/>
    </row>
    <row r="57" spans="1:16" s="28" customFormat="1" ht="15" customHeight="1">
      <c r="A57" s="27" t="s">
        <v>93</v>
      </c>
      <c r="D57" s="40"/>
    </row>
    <row r="58" spans="1:16">
      <c r="A58" s="225" t="s">
        <v>7</v>
      </c>
      <c r="B58" s="213" t="s">
        <v>8</v>
      </c>
      <c r="C58" s="213" t="s">
        <v>6</v>
      </c>
      <c r="D58" s="213" t="s">
        <v>13</v>
      </c>
      <c r="E58" s="213" t="s">
        <v>11</v>
      </c>
      <c r="F58" s="213"/>
      <c r="G58" s="213"/>
      <c r="H58" s="213"/>
      <c r="I58" s="213"/>
      <c r="J58" s="38"/>
      <c r="K58" s="215" t="s">
        <v>9</v>
      </c>
      <c r="L58" s="215"/>
      <c r="M58" s="215"/>
      <c r="N58" s="215"/>
      <c r="O58" s="215"/>
      <c r="P58" s="216" t="s">
        <v>10</v>
      </c>
    </row>
    <row r="59" spans="1:16">
      <c r="A59" s="226"/>
      <c r="B59" s="214"/>
      <c r="C59" s="214"/>
      <c r="D59" s="214"/>
      <c r="E59" s="14">
        <v>2017</v>
      </c>
      <c r="F59" s="14">
        <v>2018</v>
      </c>
      <c r="G59" s="14">
        <v>2019</v>
      </c>
      <c r="H59" s="14">
        <v>2020</v>
      </c>
      <c r="I59" s="14">
        <v>2021</v>
      </c>
      <c r="J59" s="14"/>
      <c r="K59" s="15">
        <v>2017</v>
      </c>
      <c r="L59" s="15">
        <v>2018</v>
      </c>
      <c r="M59" s="15">
        <v>2019</v>
      </c>
      <c r="N59" s="15">
        <v>2020</v>
      </c>
      <c r="O59" s="15">
        <v>2021</v>
      </c>
      <c r="P59" s="217"/>
    </row>
    <row r="60" spans="1:16" ht="26.25" thickBot="1">
      <c r="A60" s="55">
        <v>1</v>
      </c>
      <c r="B60" s="11" t="s">
        <v>49</v>
      </c>
      <c r="C60" s="11" t="s">
        <v>214</v>
      </c>
      <c r="D60" s="11" t="s">
        <v>14</v>
      </c>
      <c r="H60" s="19">
        <v>9</v>
      </c>
      <c r="P60" s="2"/>
    </row>
    <row r="61" spans="1:16">
      <c r="C61" s="19" t="s">
        <v>0</v>
      </c>
    </row>
    <row r="65" spans="1:16">
      <c r="A65" s="225" t="s">
        <v>7</v>
      </c>
      <c r="B65" s="213" t="s">
        <v>8</v>
      </c>
      <c r="C65" s="213" t="s">
        <v>6</v>
      </c>
      <c r="D65" s="213" t="s">
        <v>13</v>
      </c>
      <c r="E65" s="213" t="s">
        <v>11</v>
      </c>
      <c r="F65" s="213"/>
      <c r="G65" s="213"/>
      <c r="H65" s="213"/>
      <c r="I65" s="213"/>
      <c r="J65" s="38"/>
      <c r="K65" s="215" t="s">
        <v>9</v>
      </c>
      <c r="L65" s="215"/>
      <c r="M65" s="215"/>
      <c r="N65" s="215"/>
      <c r="O65" s="215"/>
      <c r="P65" s="229" t="s">
        <v>10</v>
      </c>
    </row>
    <row r="66" spans="1:16">
      <c r="A66" s="226"/>
      <c r="B66" s="214"/>
      <c r="C66" s="214"/>
      <c r="D66" s="214"/>
      <c r="E66" s="14">
        <v>2017</v>
      </c>
      <c r="F66" s="14">
        <v>2018</v>
      </c>
      <c r="G66" s="14">
        <v>2019</v>
      </c>
      <c r="H66" s="14">
        <v>2020</v>
      </c>
      <c r="I66" s="14">
        <v>2021</v>
      </c>
      <c r="J66" s="14"/>
      <c r="K66" s="15">
        <v>2017</v>
      </c>
      <c r="L66" s="15">
        <v>2018</v>
      </c>
      <c r="M66" s="15">
        <v>2019</v>
      </c>
      <c r="N66" s="15">
        <v>2020</v>
      </c>
      <c r="O66" s="15">
        <v>2021</v>
      </c>
      <c r="P66" s="227"/>
    </row>
    <row r="67" spans="1:16" ht="160.9" customHeight="1" thickBot="1">
      <c r="A67" s="6">
        <v>2</v>
      </c>
      <c r="B67" s="11" t="s">
        <v>50</v>
      </c>
      <c r="C67" s="209" t="s">
        <v>51</v>
      </c>
      <c r="D67" s="43" t="s">
        <v>233</v>
      </c>
      <c r="E67" s="20">
        <v>22194449</v>
      </c>
      <c r="F67" s="20">
        <v>21589030</v>
      </c>
      <c r="G67" s="20">
        <v>22284644</v>
      </c>
      <c r="H67" s="20">
        <v>7799806</v>
      </c>
      <c r="K67" s="20">
        <v>43786329</v>
      </c>
      <c r="L67" s="20">
        <v>44272945</v>
      </c>
      <c r="M67" s="20">
        <v>45750532</v>
      </c>
      <c r="P67" s="208" t="s">
        <v>285</v>
      </c>
    </row>
    <row r="68" spans="1:16">
      <c r="A68" s="40"/>
      <c r="B68" s="2"/>
      <c r="C68" s="44" t="s">
        <v>22</v>
      </c>
      <c r="D68" s="4" t="s">
        <v>23</v>
      </c>
      <c r="E68" s="20">
        <v>5443120</v>
      </c>
      <c r="F68" s="20">
        <v>5450421</v>
      </c>
      <c r="G68" s="20">
        <v>5457873</v>
      </c>
      <c r="H68" s="20">
        <v>5459781</v>
      </c>
      <c r="I68" s="20">
        <v>5449270</v>
      </c>
      <c r="K68" s="22">
        <v>10589530</v>
      </c>
      <c r="L68" s="22">
        <v>10626430</v>
      </c>
      <c r="M68" s="22">
        <v>10669320</v>
      </c>
      <c r="P68" s="60" t="s">
        <v>143</v>
      </c>
    </row>
    <row r="69" spans="1:16">
      <c r="A69" s="40"/>
      <c r="B69" s="2"/>
      <c r="C69" s="2"/>
      <c r="E69" s="20">
        <f>E67/E68</f>
        <v>4.0775233689501613</v>
      </c>
      <c r="F69" s="20">
        <f>F67/F68</f>
        <v>3.9609839313330109</v>
      </c>
      <c r="G69" s="20">
        <f>G67/G68</f>
        <v>4.0830272159135985</v>
      </c>
      <c r="H69" s="20">
        <f>H67/H68</f>
        <v>1.428593198152087</v>
      </c>
      <c r="K69" s="20">
        <f>K67/K68</f>
        <v>4.1348699139621869</v>
      </c>
      <c r="L69" s="20">
        <f>L67/L68</f>
        <v>4.1663046761706424</v>
      </c>
      <c r="M69" s="20">
        <f>M67/M68</f>
        <v>4.2880457236262481</v>
      </c>
      <c r="P69" s="59"/>
    </row>
    <row r="70" spans="1:16">
      <c r="A70" s="40"/>
      <c r="B70" s="2"/>
      <c r="P70" s="59"/>
    </row>
    <row r="71" spans="1:16">
      <c r="A71" s="225" t="s">
        <v>7</v>
      </c>
      <c r="B71" s="213" t="s">
        <v>8</v>
      </c>
      <c r="C71" s="213" t="s">
        <v>6</v>
      </c>
      <c r="D71" s="213" t="s">
        <v>13</v>
      </c>
      <c r="E71" s="213" t="s">
        <v>11</v>
      </c>
      <c r="F71" s="213"/>
      <c r="G71" s="213"/>
      <c r="H71" s="213"/>
      <c r="I71" s="213"/>
      <c r="J71" s="38"/>
      <c r="K71" s="215" t="s">
        <v>9</v>
      </c>
      <c r="L71" s="215"/>
      <c r="M71" s="215"/>
      <c r="N71" s="215"/>
      <c r="O71" s="215"/>
      <c r="P71" s="216" t="s">
        <v>10</v>
      </c>
    </row>
    <row r="72" spans="1:16">
      <c r="A72" s="226"/>
      <c r="B72" s="214"/>
      <c r="C72" s="214"/>
      <c r="D72" s="214"/>
      <c r="E72" s="14">
        <v>2017</v>
      </c>
      <c r="F72" s="14">
        <v>2018</v>
      </c>
      <c r="G72" s="14">
        <v>2019</v>
      </c>
      <c r="H72" s="14">
        <v>2020</v>
      </c>
      <c r="I72" s="14">
        <v>2021</v>
      </c>
      <c r="J72" s="14"/>
      <c r="K72" s="15">
        <v>2017</v>
      </c>
      <c r="L72" s="15">
        <v>2018</v>
      </c>
      <c r="M72" s="15">
        <v>2019</v>
      </c>
      <c r="N72" s="15">
        <v>2020</v>
      </c>
      <c r="O72" s="15">
        <v>2021</v>
      </c>
      <c r="P72" s="217"/>
    </row>
    <row r="73" spans="1:16" ht="39" thickBot="1">
      <c r="A73" s="6">
        <v>3</v>
      </c>
      <c r="B73" s="11" t="s">
        <v>52</v>
      </c>
      <c r="C73" s="11" t="s">
        <v>53</v>
      </c>
      <c r="D73" s="11" t="s">
        <v>19</v>
      </c>
      <c r="E73" s="8">
        <v>0.59399999999999997</v>
      </c>
      <c r="K73" s="8">
        <v>0.64</v>
      </c>
      <c r="M73" s="12"/>
      <c r="N73" s="12"/>
      <c r="P73" s="19" t="s">
        <v>168</v>
      </c>
    </row>
    <row r="74" spans="1:16">
      <c r="A74" s="6"/>
      <c r="B74" s="39"/>
      <c r="C74" s="39"/>
      <c r="D74" s="39"/>
    </row>
    <row r="75" spans="1:16">
      <c r="A75" s="40"/>
      <c r="B75" s="2"/>
      <c r="C75" s="40"/>
    </row>
    <row r="76" spans="1:16">
      <c r="A76" s="40"/>
      <c r="B76" s="2"/>
      <c r="C76" s="2"/>
    </row>
    <row r="77" spans="1:16">
      <c r="A77" s="225" t="s">
        <v>7</v>
      </c>
      <c r="B77" s="213" t="s">
        <v>8</v>
      </c>
      <c r="C77" s="213" t="s">
        <v>6</v>
      </c>
      <c r="D77" s="213" t="s">
        <v>13</v>
      </c>
      <c r="E77" s="213" t="s">
        <v>11</v>
      </c>
      <c r="F77" s="213"/>
      <c r="G77" s="213"/>
      <c r="H77" s="213"/>
      <c r="I77" s="213"/>
      <c r="J77" s="38"/>
      <c r="K77" s="215" t="s">
        <v>9</v>
      </c>
      <c r="L77" s="215"/>
      <c r="M77" s="215"/>
      <c r="N77" s="215"/>
      <c r="O77" s="215"/>
      <c r="P77" s="216" t="s">
        <v>10</v>
      </c>
    </row>
    <row r="78" spans="1:16">
      <c r="A78" s="226"/>
      <c r="B78" s="214"/>
      <c r="C78" s="214"/>
      <c r="D78" s="214"/>
      <c r="E78" s="14">
        <v>2017</v>
      </c>
      <c r="F78" s="14">
        <v>2018</v>
      </c>
      <c r="G78" s="14">
        <v>2019</v>
      </c>
      <c r="H78" s="14">
        <v>2020</v>
      </c>
      <c r="I78" s="14">
        <v>2021</v>
      </c>
      <c r="J78" s="14"/>
      <c r="K78" s="15">
        <v>2017</v>
      </c>
      <c r="L78" s="15">
        <v>2018</v>
      </c>
      <c r="M78" s="15">
        <v>2019</v>
      </c>
      <c r="N78" s="15">
        <v>2020</v>
      </c>
      <c r="O78" s="15">
        <v>2021</v>
      </c>
      <c r="P78" s="217"/>
    </row>
    <row r="79" spans="1:16" ht="51.75" thickBot="1">
      <c r="A79" s="6">
        <v>4</v>
      </c>
      <c r="B79" s="11" t="s">
        <v>55</v>
      </c>
      <c r="C79" s="43" t="s">
        <v>56</v>
      </c>
      <c r="D79" s="11" t="s">
        <v>54</v>
      </c>
    </row>
    <row r="80" spans="1:16">
      <c r="A80" s="40"/>
      <c r="B80" s="2"/>
      <c r="C80" s="2"/>
    </row>
    <row r="81" spans="1:16">
      <c r="A81" s="40"/>
      <c r="B81" s="2"/>
      <c r="C81" s="2"/>
    </row>
    <row r="82" spans="1:16">
      <c r="A82" s="40"/>
      <c r="B82" s="2"/>
      <c r="C82" s="2"/>
    </row>
    <row r="83" spans="1:16">
      <c r="A83" s="225" t="s">
        <v>7</v>
      </c>
      <c r="B83" s="213" t="s">
        <v>8</v>
      </c>
      <c r="C83" s="213" t="s">
        <v>6</v>
      </c>
      <c r="D83" s="213" t="s">
        <v>13</v>
      </c>
      <c r="E83" s="213" t="s">
        <v>11</v>
      </c>
      <c r="F83" s="213"/>
      <c r="G83" s="213"/>
      <c r="H83" s="213"/>
      <c r="I83" s="213"/>
      <c r="J83" s="38"/>
      <c r="K83" s="215" t="s">
        <v>9</v>
      </c>
      <c r="L83" s="215"/>
      <c r="M83" s="215"/>
      <c r="N83" s="215"/>
      <c r="O83" s="215"/>
      <c r="P83" s="216" t="s">
        <v>10</v>
      </c>
    </row>
    <row r="84" spans="1:16">
      <c r="A84" s="226"/>
      <c r="B84" s="214"/>
      <c r="C84" s="214"/>
      <c r="D84" s="214"/>
      <c r="E84" s="14">
        <v>2017</v>
      </c>
      <c r="F84" s="14">
        <v>2018</v>
      </c>
      <c r="G84" s="14">
        <v>2019</v>
      </c>
      <c r="H84" s="14">
        <v>2020</v>
      </c>
      <c r="I84" s="14">
        <v>2021</v>
      </c>
      <c r="J84" s="14"/>
      <c r="K84" s="15">
        <v>2017</v>
      </c>
      <c r="L84" s="15">
        <v>2018</v>
      </c>
      <c r="M84" s="15">
        <v>2019</v>
      </c>
      <c r="N84" s="15">
        <v>2020</v>
      </c>
      <c r="O84" s="15">
        <v>2021</v>
      </c>
      <c r="P84" s="217"/>
    </row>
    <row r="85" spans="1:16" ht="51.75" thickBot="1">
      <c r="A85" s="6">
        <v>5</v>
      </c>
      <c r="B85" s="11" t="s">
        <v>5</v>
      </c>
      <c r="C85" s="56" t="s">
        <v>57</v>
      </c>
      <c r="D85" s="11" t="s">
        <v>19</v>
      </c>
      <c r="E85" s="13">
        <v>9.2999999999999999E-2</v>
      </c>
      <c r="K85" s="12">
        <v>5.0999999999999997E-2</v>
      </c>
      <c r="P85" s="19" t="s">
        <v>168</v>
      </c>
    </row>
    <row r="86" spans="1:16">
      <c r="A86" s="6"/>
      <c r="B86" s="39"/>
      <c r="C86" s="39"/>
      <c r="D86" s="39"/>
    </row>
    <row r="87" spans="1:16">
      <c r="A87" s="40"/>
      <c r="B87" s="2"/>
      <c r="C87" s="2"/>
    </row>
    <row r="88" spans="1:16" ht="39" customHeight="1">
      <c r="A88" s="40"/>
      <c r="B88" s="2"/>
      <c r="C88" s="2"/>
    </row>
    <row r="89" spans="1:16">
      <c r="A89" s="225" t="s">
        <v>7</v>
      </c>
      <c r="B89" s="213" t="s">
        <v>8</v>
      </c>
      <c r="C89" s="213" t="s">
        <v>6</v>
      </c>
      <c r="D89" s="213" t="s">
        <v>13</v>
      </c>
      <c r="E89" s="213" t="s">
        <v>11</v>
      </c>
      <c r="F89" s="213"/>
      <c r="G89" s="213"/>
      <c r="H89" s="213"/>
      <c r="I89" s="213"/>
      <c r="J89" s="38"/>
      <c r="K89" s="215" t="s">
        <v>9</v>
      </c>
      <c r="L89" s="215"/>
      <c r="M89" s="215"/>
      <c r="N89" s="215"/>
      <c r="O89" s="215"/>
      <c r="P89" s="216" t="s">
        <v>10</v>
      </c>
    </row>
    <row r="90" spans="1:16">
      <c r="A90" s="226"/>
      <c r="B90" s="214"/>
      <c r="C90" s="214"/>
      <c r="D90" s="214"/>
      <c r="E90" s="14">
        <v>2017</v>
      </c>
      <c r="F90" s="14">
        <v>2018</v>
      </c>
      <c r="G90" s="14">
        <v>2019</v>
      </c>
      <c r="H90" s="14">
        <v>2020</v>
      </c>
      <c r="I90" s="14">
        <v>2021</v>
      </c>
      <c r="J90" s="14"/>
      <c r="K90" s="15">
        <v>2017</v>
      </c>
      <c r="L90" s="15">
        <v>2018</v>
      </c>
      <c r="M90" s="15">
        <v>2019</v>
      </c>
      <c r="N90" s="15">
        <v>2020</v>
      </c>
      <c r="O90" s="15">
        <v>2021</v>
      </c>
      <c r="P90" s="217"/>
    </row>
    <row r="91" spans="1:16" ht="39" thickBot="1">
      <c r="A91" s="6">
        <v>6</v>
      </c>
      <c r="B91" s="11" t="s">
        <v>58</v>
      </c>
      <c r="C91" s="11" t="s">
        <v>154</v>
      </c>
      <c r="D91" s="11" t="s">
        <v>20</v>
      </c>
      <c r="E91" s="12">
        <v>0.12</v>
      </c>
      <c r="K91" s="12">
        <v>0.12</v>
      </c>
      <c r="P91" s="19" t="s">
        <v>123</v>
      </c>
    </row>
    <row r="92" spans="1:16">
      <c r="A92" s="40"/>
      <c r="B92" s="2"/>
      <c r="C92" s="2"/>
      <c r="D92" s="19" t="s">
        <v>169</v>
      </c>
      <c r="G92" s="19">
        <f>AVERAGE(18.9,18.4,18.4,18.1,17.1,13.8,13.3,13.1,12.9,11.4,10.9,10.4,10.3,10.1,9.9,4.2)</f>
        <v>13.200000000000001</v>
      </c>
    </row>
    <row r="93" spans="1:16">
      <c r="A93" s="40"/>
      <c r="B93" s="2"/>
      <c r="C93" s="2"/>
    </row>
    <row r="94" spans="1:16">
      <c r="A94" s="40"/>
      <c r="B94" s="2"/>
      <c r="C94" s="2"/>
    </row>
    <row r="95" spans="1:16">
      <c r="A95" s="225" t="s">
        <v>7</v>
      </c>
      <c r="B95" s="213" t="s">
        <v>8</v>
      </c>
      <c r="C95" s="213" t="s">
        <v>6</v>
      </c>
      <c r="D95" s="213" t="s">
        <v>13</v>
      </c>
      <c r="E95" s="213" t="s">
        <v>11</v>
      </c>
      <c r="F95" s="213"/>
      <c r="G95" s="213"/>
      <c r="H95" s="213"/>
      <c r="I95" s="213"/>
      <c r="J95" s="38"/>
      <c r="K95" s="215" t="s">
        <v>9</v>
      </c>
      <c r="L95" s="215"/>
      <c r="M95" s="215"/>
      <c r="N95" s="215"/>
      <c r="O95" s="215"/>
      <c r="P95" s="216" t="s">
        <v>10</v>
      </c>
    </row>
    <row r="96" spans="1:16">
      <c r="A96" s="226"/>
      <c r="B96" s="214"/>
      <c r="C96" s="214"/>
      <c r="D96" s="214"/>
      <c r="E96" s="14">
        <v>2017</v>
      </c>
      <c r="F96" s="14">
        <v>2018</v>
      </c>
      <c r="G96" s="14">
        <v>2019</v>
      </c>
      <c r="H96" s="14">
        <v>2020</v>
      </c>
      <c r="I96" s="14">
        <v>2021</v>
      </c>
      <c r="J96" s="14"/>
      <c r="K96" s="15">
        <v>2017</v>
      </c>
      <c r="L96" s="15">
        <v>2018</v>
      </c>
      <c r="M96" s="15">
        <v>2019</v>
      </c>
      <c r="N96" s="15">
        <v>2020</v>
      </c>
      <c r="O96" s="15">
        <v>2021</v>
      </c>
      <c r="P96" s="217"/>
    </row>
    <row r="97" spans="1:16" ht="39" thickBot="1">
      <c r="A97" s="6">
        <v>7</v>
      </c>
      <c r="B97" s="11" t="s">
        <v>59</v>
      </c>
      <c r="C97" s="11" t="s">
        <v>60</v>
      </c>
      <c r="D97" s="11" t="s">
        <v>20</v>
      </c>
      <c r="E97" s="12">
        <v>0.36</v>
      </c>
      <c r="K97" s="12">
        <v>0.34</v>
      </c>
      <c r="P97" s="19" t="s">
        <v>123</v>
      </c>
    </row>
    <row r="98" spans="1:16">
      <c r="A98" s="6"/>
      <c r="B98" s="39"/>
      <c r="C98" s="39"/>
      <c r="D98" s="19" t="s">
        <v>169</v>
      </c>
      <c r="G98" s="19">
        <f>AVERAGE(16.6,13.3,11.6,10.7,8.3,8,7.5,7.3,7,6.7,6.6,5.9,5.3,4.6,4)</f>
        <v>8.2266666666666666</v>
      </c>
      <c r="K98" s="13"/>
    </row>
    <row r="99" spans="1:16">
      <c r="A99" s="40"/>
      <c r="B99" s="2"/>
      <c r="C99" s="2"/>
    </row>
    <row r="100" spans="1:16">
      <c r="A100" s="40"/>
      <c r="B100" s="2"/>
      <c r="C100" s="2"/>
    </row>
    <row r="101" spans="1:16">
      <c r="A101" s="225" t="s">
        <v>7</v>
      </c>
      <c r="B101" s="213" t="s">
        <v>8</v>
      </c>
      <c r="C101" s="213" t="s">
        <v>6</v>
      </c>
      <c r="D101" s="213" t="s">
        <v>13</v>
      </c>
      <c r="E101" s="213" t="s">
        <v>11</v>
      </c>
      <c r="F101" s="213"/>
      <c r="G101" s="213"/>
      <c r="H101" s="213"/>
      <c r="I101" s="213"/>
      <c r="J101" s="38"/>
      <c r="K101" s="215" t="s">
        <v>9</v>
      </c>
      <c r="L101" s="215"/>
      <c r="M101" s="215"/>
      <c r="N101" s="215"/>
      <c r="O101" s="215"/>
      <c r="P101" s="216" t="s">
        <v>10</v>
      </c>
    </row>
    <row r="102" spans="1:16">
      <c r="A102" s="226"/>
      <c r="B102" s="214"/>
      <c r="C102" s="214"/>
      <c r="D102" s="214"/>
      <c r="E102" s="14">
        <v>2017</v>
      </c>
      <c r="F102" s="14">
        <v>2018</v>
      </c>
      <c r="G102" s="14">
        <v>2019</v>
      </c>
      <c r="H102" s="14">
        <v>2020</v>
      </c>
      <c r="I102" s="14">
        <v>2021</v>
      </c>
      <c r="J102" s="14"/>
      <c r="K102" s="15">
        <v>2017</v>
      </c>
      <c r="L102" s="15">
        <v>2018</v>
      </c>
      <c r="M102" s="15">
        <v>2019</v>
      </c>
      <c r="N102" s="15">
        <v>2020</v>
      </c>
      <c r="O102" s="15">
        <v>2021</v>
      </c>
      <c r="P102" s="217"/>
    </row>
    <row r="103" spans="1:16" ht="39" thickBot="1">
      <c r="A103" s="6">
        <v>8</v>
      </c>
      <c r="B103" s="11" t="s">
        <v>61</v>
      </c>
      <c r="C103" s="11" t="s">
        <v>155</v>
      </c>
      <c r="D103" s="11" t="s">
        <v>20</v>
      </c>
      <c r="E103" s="12">
        <v>0.39</v>
      </c>
      <c r="K103" s="12">
        <v>0.37</v>
      </c>
      <c r="P103" s="19" t="s">
        <v>123</v>
      </c>
    </row>
    <row r="104" spans="1:16">
      <c r="A104" s="40"/>
      <c r="B104" s="2"/>
      <c r="C104" s="2"/>
      <c r="D104" s="19" t="s">
        <v>169</v>
      </c>
      <c r="G104" s="19">
        <f>AVERAGE(22.7,20.8,19.3,15.6,15.4,15.1,14.4,13.3,13,13,12.9,12.7,10.8,10.4,10.4,10.1,8.7)</f>
        <v>14.035294117647059</v>
      </c>
    </row>
    <row r="105" spans="1:16">
      <c r="A105" s="40"/>
      <c r="B105" s="2"/>
      <c r="C105" s="2"/>
    </row>
    <row r="106" spans="1:16">
      <c r="A106" s="40"/>
      <c r="B106" s="2"/>
      <c r="C106" s="2"/>
    </row>
    <row r="107" spans="1:16">
      <c r="A107" s="225" t="s">
        <v>7</v>
      </c>
      <c r="B107" s="213" t="s">
        <v>8</v>
      </c>
      <c r="C107" s="213" t="s">
        <v>6</v>
      </c>
      <c r="D107" s="213" t="s">
        <v>13</v>
      </c>
      <c r="E107" s="213" t="s">
        <v>11</v>
      </c>
      <c r="F107" s="213"/>
      <c r="G107" s="213"/>
      <c r="H107" s="213"/>
      <c r="I107" s="213"/>
      <c r="J107" s="38"/>
      <c r="K107" s="215" t="s">
        <v>9</v>
      </c>
      <c r="L107" s="215"/>
      <c r="M107" s="215"/>
      <c r="N107" s="215"/>
      <c r="O107" s="215"/>
      <c r="P107" s="216" t="s">
        <v>10</v>
      </c>
    </row>
    <row r="108" spans="1:16">
      <c r="A108" s="226"/>
      <c r="B108" s="214"/>
      <c r="C108" s="214"/>
      <c r="D108" s="214"/>
      <c r="E108" s="14">
        <v>2017</v>
      </c>
      <c r="F108" s="14">
        <v>2018</v>
      </c>
      <c r="G108" s="14">
        <v>2019</v>
      </c>
      <c r="H108" s="14">
        <v>2020</v>
      </c>
      <c r="I108" s="14">
        <v>2021</v>
      </c>
      <c r="J108" s="14"/>
      <c r="K108" s="15">
        <v>2017</v>
      </c>
      <c r="L108" s="15">
        <v>2018</v>
      </c>
      <c r="M108" s="15">
        <v>2019</v>
      </c>
      <c r="N108" s="15">
        <v>2020</v>
      </c>
      <c r="O108" s="15">
        <v>2021</v>
      </c>
      <c r="P108" s="217"/>
    </row>
    <row r="109" spans="1:16" ht="39" thickBot="1">
      <c r="A109" s="6">
        <v>9</v>
      </c>
      <c r="B109" s="11" t="s">
        <v>62</v>
      </c>
      <c r="C109" s="11" t="s">
        <v>156</v>
      </c>
      <c r="D109" s="11" t="s">
        <v>20</v>
      </c>
      <c r="E109" s="12">
        <v>0.28999999999999998</v>
      </c>
      <c r="K109" s="12">
        <v>0.31</v>
      </c>
      <c r="L109" s="12"/>
      <c r="P109" s="19" t="s">
        <v>123</v>
      </c>
    </row>
    <row r="110" spans="1:16">
      <c r="A110" s="6"/>
      <c r="B110" s="39"/>
      <c r="C110" s="39"/>
      <c r="D110" s="19" t="s">
        <v>169</v>
      </c>
      <c r="G110" s="19">
        <f>AVERAGE(44.5,43.2,40.6,40.4,40,35.4,33.4,32.7,32.2,30.3,29.9,29.5,29.4,20.6,19.2,15,11.6)</f>
        <v>31.052941176470586</v>
      </c>
      <c r="K110" s="13"/>
    </row>
    <row r="111" spans="1:16">
      <c r="A111" s="40"/>
      <c r="B111" s="2"/>
      <c r="C111" s="2"/>
    </row>
    <row r="112" spans="1:16">
      <c r="A112" s="40"/>
      <c r="B112" s="2"/>
      <c r="C112" s="2"/>
    </row>
    <row r="113" spans="1:16">
      <c r="A113" s="225" t="s">
        <v>7</v>
      </c>
      <c r="B113" s="213" t="s">
        <v>8</v>
      </c>
      <c r="C113" s="213" t="s">
        <v>6</v>
      </c>
      <c r="D113" s="213" t="s">
        <v>13</v>
      </c>
      <c r="E113" s="213" t="s">
        <v>11</v>
      </c>
      <c r="F113" s="213"/>
      <c r="G113" s="213"/>
      <c r="H113" s="213"/>
      <c r="I113" s="213"/>
      <c r="J113" s="38"/>
      <c r="K113" s="215" t="s">
        <v>9</v>
      </c>
      <c r="L113" s="215"/>
      <c r="M113" s="215"/>
      <c r="N113" s="215"/>
      <c r="O113" s="215"/>
      <c r="P113" s="216" t="s">
        <v>10</v>
      </c>
    </row>
    <row r="114" spans="1:16">
      <c r="A114" s="226"/>
      <c r="B114" s="214"/>
      <c r="C114" s="214"/>
      <c r="D114" s="214"/>
      <c r="E114" s="14">
        <v>2017</v>
      </c>
      <c r="F114" s="14">
        <v>2018</v>
      </c>
      <c r="G114" s="14">
        <v>2019</v>
      </c>
      <c r="H114" s="14">
        <v>2020</v>
      </c>
      <c r="I114" s="14">
        <v>2021</v>
      </c>
      <c r="J114" s="14"/>
      <c r="K114" s="15">
        <v>2017</v>
      </c>
      <c r="L114" s="15">
        <v>2018</v>
      </c>
      <c r="M114" s="15">
        <v>2019</v>
      </c>
      <c r="N114" s="15">
        <v>2020</v>
      </c>
      <c r="O114" s="15">
        <v>2021</v>
      </c>
      <c r="P114" s="217"/>
    </row>
    <row r="115" spans="1:16" ht="51.75" thickBot="1">
      <c r="A115" s="6">
        <v>10</v>
      </c>
      <c r="B115" s="11" t="s">
        <v>63</v>
      </c>
      <c r="C115" s="11" t="s">
        <v>64</v>
      </c>
      <c r="D115" s="11" t="s">
        <v>124</v>
      </c>
      <c r="E115" s="12">
        <v>0.59</v>
      </c>
      <c r="F115" s="12"/>
      <c r="G115" s="12">
        <v>0.54</v>
      </c>
      <c r="I115" s="12">
        <v>0.55000000000000004</v>
      </c>
      <c r="K115" s="12">
        <v>0.55000000000000004</v>
      </c>
      <c r="M115" s="12">
        <v>0.56000000000000005</v>
      </c>
      <c r="O115" s="12">
        <v>0.54</v>
      </c>
      <c r="P115" s="2" t="s">
        <v>127</v>
      </c>
    </row>
    <row r="116" spans="1:16">
      <c r="A116" s="40"/>
      <c r="B116" s="2"/>
      <c r="C116" s="2"/>
    </row>
    <row r="117" spans="1:16">
      <c r="A117" s="40"/>
      <c r="B117" s="2"/>
      <c r="C117" s="2"/>
    </row>
    <row r="118" spans="1:16">
      <c r="A118" s="40"/>
      <c r="B118" s="2"/>
      <c r="C118" s="2"/>
    </row>
    <row r="119" spans="1:16">
      <c r="A119" s="225" t="s">
        <v>7</v>
      </c>
      <c r="B119" s="213" t="s">
        <v>8</v>
      </c>
      <c r="C119" s="213" t="s">
        <v>6</v>
      </c>
      <c r="D119" s="213" t="s">
        <v>13</v>
      </c>
      <c r="E119" s="213" t="s">
        <v>11</v>
      </c>
      <c r="F119" s="213"/>
      <c r="G119" s="213"/>
      <c r="H119" s="213"/>
      <c r="I119" s="213"/>
      <c r="J119" s="38"/>
      <c r="K119" s="215" t="s">
        <v>9</v>
      </c>
      <c r="L119" s="215"/>
      <c r="M119" s="215"/>
      <c r="N119" s="215"/>
      <c r="O119" s="215"/>
      <c r="P119" s="216" t="s">
        <v>10</v>
      </c>
    </row>
    <row r="120" spans="1:16">
      <c r="A120" s="226"/>
      <c r="B120" s="214"/>
      <c r="C120" s="214"/>
      <c r="D120" s="214"/>
      <c r="E120" s="14">
        <v>2017</v>
      </c>
      <c r="F120" s="14">
        <v>2018</v>
      </c>
      <c r="G120" s="14">
        <v>2019</v>
      </c>
      <c r="H120" s="14">
        <v>2020</v>
      </c>
      <c r="I120" s="14">
        <v>2021</v>
      </c>
      <c r="J120" s="14"/>
      <c r="K120" s="15">
        <v>2017</v>
      </c>
      <c r="L120" s="15">
        <v>2018</v>
      </c>
      <c r="M120" s="15">
        <v>2019</v>
      </c>
      <c r="N120" s="15">
        <v>2020</v>
      </c>
      <c r="O120" s="15">
        <v>2021</v>
      </c>
      <c r="P120" s="217"/>
    </row>
    <row r="121" spans="1:16" ht="26.25" customHeight="1" thickBot="1">
      <c r="A121" s="6">
        <v>11</v>
      </c>
      <c r="B121" s="11" t="s">
        <v>65</v>
      </c>
      <c r="C121" s="43" t="s">
        <v>66</v>
      </c>
      <c r="D121" s="11" t="s">
        <v>125</v>
      </c>
      <c r="F121" s="19">
        <v>274</v>
      </c>
      <c r="L121" s="19">
        <v>266</v>
      </c>
      <c r="P121" s="19" t="s">
        <v>275</v>
      </c>
    </row>
    <row r="122" spans="1:16">
      <c r="A122" s="6"/>
      <c r="B122" s="39"/>
      <c r="C122" s="39"/>
      <c r="D122" s="39"/>
    </row>
    <row r="123" spans="1:16">
      <c r="A123" s="40"/>
      <c r="B123" s="2"/>
      <c r="C123" s="2"/>
    </row>
    <row r="124" spans="1:16">
      <c r="A124" s="40"/>
      <c r="B124" s="2"/>
      <c r="C124" s="2"/>
    </row>
    <row r="125" spans="1:16" ht="15" customHeight="1">
      <c r="A125" s="40"/>
      <c r="B125" s="2"/>
      <c r="C125" s="2"/>
    </row>
    <row r="127" spans="1:16">
      <c r="A127" s="27" t="s">
        <v>67</v>
      </c>
    </row>
    <row r="128" spans="1:16">
      <c r="A128" s="225" t="s">
        <v>7</v>
      </c>
      <c r="B128" s="213" t="s">
        <v>8</v>
      </c>
      <c r="C128" s="213" t="s">
        <v>6</v>
      </c>
      <c r="D128" s="213" t="s">
        <v>13</v>
      </c>
      <c r="E128" s="213" t="s">
        <v>11</v>
      </c>
      <c r="F128" s="213"/>
      <c r="G128" s="213"/>
      <c r="H128" s="213"/>
      <c r="I128" s="213"/>
      <c r="J128" s="38"/>
      <c r="K128" s="215" t="s">
        <v>9</v>
      </c>
      <c r="L128" s="215"/>
      <c r="M128" s="215"/>
      <c r="N128" s="215"/>
      <c r="O128" s="215"/>
      <c r="P128" s="216" t="s">
        <v>10</v>
      </c>
    </row>
    <row r="129" spans="1:16">
      <c r="A129" s="226"/>
      <c r="B129" s="214"/>
      <c r="C129" s="214"/>
      <c r="D129" s="214"/>
      <c r="E129" s="14">
        <v>2017</v>
      </c>
      <c r="F129" s="14">
        <v>2018</v>
      </c>
      <c r="G129" s="14">
        <v>2019</v>
      </c>
      <c r="H129" s="14">
        <v>2020</v>
      </c>
      <c r="I129" s="14">
        <v>2021</v>
      </c>
      <c r="J129" s="14"/>
      <c r="K129" s="15">
        <v>2017</v>
      </c>
      <c r="L129" s="15">
        <v>2018</v>
      </c>
      <c r="M129" s="15">
        <v>2019</v>
      </c>
      <c r="N129" s="15">
        <v>2020</v>
      </c>
      <c r="O129" s="15">
        <v>2021</v>
      </c>
      <c r="P129" s="217"/>
    </row>
    <row r="130" spans="1:16" ht="26.25" customHeight="1" thickBot="1">
      <c r="A130" s="55">
        <v>1</v>
      </c>
      <c r="B130" s="11" t="s">
        <v>68</v>
      </c>
      <c r="C130" s="11" t="s">
        <v>69</v>
      </c>
      <c r="D130" s="11" t="s">
        <v>70</v>
      </c>
      <c r="E130" s="16">
        <v>35</v>
      </c>
      <c r="K130" s="16">
        <v>36</v>
      </c>
      <c r="P130" s="19" t="s">
        <v>70</v>
      </c>
    </row>
    <row r="131" spans="1:16" ht="25.5">
      <c r="C131" s="96" t="s">
        <v>288</v>
      </c>
      <c r="E131" s="19">
        <v>70</v>
      </c>
      <c r="K131" s="19">
        <v>67</v>
      </c>
    </row>
    <row r="132" spans="1:16" ht="38.25">
      <c r="C132" s="96" t="s">
        <v>289</v>
      </c>
      <c r="E132" s="19">
        <v>53.5</v>
      </c>
      <c r="K132" s="19">
        <v>40</v>
      </c>
    </row>
    <row r="133" spans="1:16" ht="25.5">
      <c r="C133" s="96" t="s">
        <v>290</v>
      </c>
      <c r="E133" s="19">
        <v>42.7</v>
      </c>
      <c r="K133" s="19">
        <v>42</v>
      </c>
    </row>
    <row r="134" spans="1:16" ht="33" customHeight="1">
      <c r="C134" s="96" t="s">
        <v>291</v>
      </c>
      <c r="E134" s="19">
        <v>73.599999999999994</v>
      </c>
      <c r="K134" s="19">
        <v>82</v>
      </c>
    </row>
    <row r="135" spans="1:16" ht="25.5">
      <c r="C135" s="96" t="s">
        <v>292</v>
      </c>
      <c r="E135" s="19">
        <v>35</v>
      </c>
      <c r="K135" s="19">
        <v>36</v>
      </c>
    </row>
    <row r="136" spans="1:16">
      <c r="A136" s="225" t="s">
        <v>7</v>
      </c>
      <c r="B136" s="213" t="s">
        <v>8</v>
      </c>
      <c r="C136" s="213" t="s">
        <v>6</v>
      </c>
      <c r="D136" s="213" t="s">
        <v>13</v>
      </c>
      <c r="E136" s="213" t="s">
        <v>11</v>
      </c>
      <c r="F136" s="213"/>
      <c r="G136" s="213"/>
      <c r="H136" s="213"/>
      <c r="I136" s="213"/>
      <c r="J136" s="38"/>
      <c r="K136" s="215" t="s">
        <v>9</v>
      </c>
      <c r="L136" s="215"/>
      <c r="M136" s="215"/>
      <c r="N136" s="215"/>
      <c r="O136" s="215"/>
      <c r="P136" s="216" t="s">
        <v>10</v>
      </c>
    </row>
    <row r="137" spans="1:16">
      <c r="A137" s="226"/>
      <c r="B137" s="214"/>
      <c r="C137" s="214"/>
      <c r="D137" s="214"/>
      <c r="E137" s="14">
        <v>2017</v>
      </c>
      <c r="F137" s="14">
        <v>2018</v>
      </c>
      <c r="G137" s="14">
        <v>2019</v>
      </c>
      <c r="H137" s="14">
        <v>2020</v>
      </c>
      <c r="I137" s="14">
        <v>2021</v>
      </c>
      <c r="J137" s="14"/>
      <c r="K137" s="15">
        <v>2017</v>
      </c>
      <c r="L137" s="15">
        <v>2018</v>
      </c>
      <c r="M137" s="15">
        <v>2019</v>
      </c>
      <c r="N137" s="15">
        <v>2020</v>
      </c>
      <c r="O137" s="15">
        <v>2021</v>
      </c>
      <c r="P137" s="217"/>
    </row>
    <row r="138" spans="1:16" ht="27" customHeight="1" thickBot="1">
      <c r="A138" s="55">
        <v>2</v>
      </c>
      <c r="B138" s="11" t="s">
        <v>71</v>
      </c>
      <c r="C138" s="11" t="s">
        <v>72</v>
      </c>
      <c r="D138" s="11" t="s">
        <v>70</v>
      </c>
      <c r="E138" s="13">
        <v>0.214</v>
      </c>
      <c r="K138" s="8">
        <v>0.23</v>
      </c>
      <c r="P138" s="19" t="s">
        <v>70</v>
      </c>
    </row>
    <row r="139" spans="1:16" ht="38.25">
      <c r="C139" s="2" t="s">
        <v>296</v>
      </c>
      <c r="D139" s="2" t="s">
        <v>94</v>
      </c>
      <c r="E139" s="13">
        <v>0.214</v>
      </c>
      <c r="K139" s="12">
        <v>0.23</v>
      </c>
    </row>
    <row r="140" spans="1:16" ht="45" customHeight="1"/>
    <row r="143" spans="1:16">
      <c r="A143" s="225" t="s">
        <v>7</v>
      </c>
      <c r="B143" s="213" t="s">
        <v>8</v>
      </c>
      <c r="C143" s="213" t="s">
        <v>6</v>
      </c>
      <c r="D143" s="213" t="s">
        <v>13</v>
      </c>
      <c r="E143" s="213" t="s">
        <v>11</v>
      </c>
      <c r="F143" s="213"/>
      <c r="G143" s="213"/>
      <c r="H143" s="213"/>
      <c r="I143" s="213"/>
      <c r="J143" s="38"/>
      <c r="K143" s="215" t="s">
        <v>9</v>
      </c>
      <c r="L143" s="215"/>
      <c r="M143" s="215"/>
      <c r="N143" s="215"/>
      <c r="O143" s="215"/>
      <c r="P143" s="216" t="s">
        <v>10</v>
      </c>
    </row>
    <row r="144" spans="1:16">
      <c r="A144" s="226"/>
      <c r="B144" s="214"/>
      <c r="C144" s="214"/>
      <c r="D144" s="214"/>
      <c r="E144" s="14">
        <v>2017</v>
      </c>
      <c r="F144" s="14">
        <v>2018</v>
      </c>
      <c r="G144" s="14">
        <v>2019</v>
      </c>
      <c r="H144" s="14">
        <v>2020</v>
      </c>
      <c r="I144" s="14">
        <v>2021</v>
      </c>
      <c r="J144" s="14"/>
      <c r="K144" s="15">
        <v>2017</v>
      </c>
      <c r="L144" s="15">
        <v>2018</v>
      </c>
      <c r="M144" s="15">
        <v>2019</v>
      </c>
      <c r="N144" s="15">
        <v>2020</v>
      </c>
      <c r="O144" s="15">
        <v>2021</v>
      </c>
      <c r="P144" s="217"/>
    </row>
    <row r="145" spans="1:17" ht="39" thickBot="1">
      <c r="A145" s="55">
        <v>3</v>
      </c>
      <c r="B145" s="11" t="s">
        <v>73</v>
      </c>
      <c r="C145" s="11" t="s">
        <v>254</v>
      </c>
      <c r="D145" s="11" t="s">
        <v>70</v>
      </c>
      <c r="E145" s="116">
        <f>AVERAGE(G148:G155)/100</f>
        <v>0.47462500000000007</v>
      </c>
      <c r="K145" s="116">
        <f>AVERAGE(M148:M155)/100</f>
        <v>0.40749999999999997</v>
      </c>
      <c r="P145" s="19" t="s">
        <v>171</v>
      </c>
    </row>
    <row r="146" spans="1:17" s="102" customFormat="1">
      <c r="A146" s="55"/>
      <c r="B146" s="39"/>
      <c r="C146" s="39"/>
      <c r="D146" s="39"/>
      <c r="E146" s="12"/>
      <c r="K146" s="12"/>
    </row>
    <row r="147" spans="1:17" s="102" customFormat="1">
      <c r="A147" s="55"/>
      <c r="B147" s="39"/>
      <c r="C147" s="39"/>
      <c r="D147" s="39"/>
      <c r="E147" s="12" t="s">
        <v>255</v>
      </c>
      <c r="F147" s="102" t="s">
        <v>256</v>
      </c>
      <c r="G147" s="102" t="s">
        <v>257</v>
      </c>
      <c r="K147" s="12" t="s">
        <v>255</v>
      </c>
      <c r="L147" s="102" t="s">
        <v>256</v>
      </c>
      <c r="M147" s="102" t="s">
        <v>257</v>
      </c>
    </row>
    <row r="148" spans="1:17" ht="15" customHeight="1">
      <c r="A148" s="55"/>
      <c r="B148" s="39"/>
      <c r="C148" s="39" t="s">
        <v>303</v>
      </c>
      <c r="D148" s="39"/>
      <c r="E148" s="114">
        <v>62.4</v>
      </c>
      <c r="F148" s="102"/>
      <c r="G148" s="102">
        <f>SUM(E148:F148)</f>
        <v>62.4</v>
      </c>
      <c r="H148" s="102"/>
      <c r="K148" s="115">
        <v>47</v>
      </c>
      <c r="L148" s="115"/>
      <c r="M148" s="115">
        <f>SUM(K148:L148)</f>
        <v>47</v>
      </c>
      <c r="P148" s="102" t="s">
        <v>172</v>
      </c>
    </row>
    <row r="149" spans="1:17">
      <c r="C149" s="3" t="s">
        <v>161</v>
      </c>
      <c r="D149" s="39"/>
      <c r="E149" s="19">
        <v>6.1</v>
      </c>
      <c r="F149" s="19">
        <v>29.9</v>
      </c>
      <c r="G149" s="19">
        <f>SUM(E149:F149)</f>
        <v>36</v>
      </c>
      <c r="K149" s="115">
        <v>7</v>
      </c>
      <c r="L149" s="115">
        <v>25</v>
      </c>
      <c r="M149" s="115">
        <f t="shared" ref="M149:M155" si="1">SUM(K149:L149)</f>
        <v>32</v>
      </c>
      <c r="P149" s="102" t="s">
        <v>304</v>
      </c>
    </row>
    <row r="150" spans="1:17">
      <c r="C150" s="4" t="s">
        <v>164</v>
      </c>
      <c r="E150" s="19">
        <v>20.6</v>
      </c>
      <c r="F150" s="19">
        <v>49.5</v>
      </c>
      <c r="G150" s="19">
        <f t="shared" ref="G150:G155" si="2">SUM(E150:F150)</f>
        <v>70.099999999999994</v>
      </c>
      <c r="K150" s="115">
        <v>22</v>
      </c>
      <c r="L150" s="115">
        <v>47</v>
      </c>
      <c r="M150" s="115">
        <f t="shared" si="1"/>
        <v>69</v>
      </c>
      <c r="P150" s="102" t="s">
        <v>305</v>
      </c>
    </row>
    <row r="151" spans="1:17">
      <c r="C151" s="19" t="s">
        <v>162</v>
      </c>
      <c r="E151" s="19">
        <v>8.1</v>
      </c>
      <c r="F151" s="19">
        <v>30.1</v>
      </c>
      <c r="G151" s="19">
        <f t="shared" si="2"/>
        <v>38.200000000000003</v>
      </c>
      <c r="K151" s="115">
        <v>11</v>
      </c>
      <c r="L151" s="115">
        <v>30</v>
      </c>
      <c r="M151" s="115">
        <f t="shared" si="1"/>
        <v>41</v>
      </c>
      <c r="P151" s="102" t="s">
        <v>306</v>
      </c>
    </row>
    <row r="152" spans="1:17">
      <c r="C152" s="19" t="s">
        <v>163</v>
      </c>
      <c r="E152" s="19">
        <v>16.3</v>
      </c>
      <c r="F152" s="19">
        <v>32.299999999999997</v>
      </c>
      <c r="G152" s="19">
        <f t="shared" si="2"/>
        <v>48.599999999999994</v>
      </c>
      <c r="K152" s="115">
        <v>16</v>
      </c>
      <c r="L152" s="115">
        <v>33</v>
      </c>
      <c r="M152" s="115">
        <f t="shared" si="1"/>
        <v>49</v>
      </c>
      <c r="P152" s="102" t="s">
        <v>307</v>
      </c>
    </row>
    <row r="153" spans="1:17">
      <c r="C153" s="19" t="s">
        <v>165</v>
      </c>
      <c r="E153" s="19">
        <v>13.6</v>
      </c>
      <c r="F153" s="19">
        <v>35.799999999999997</v>
      </c>
      <c r="G153" s="19">
        <f t="shared" si="2"/>
        <v>49.4</v>
      </c>
      <c r="K153" s="115">
        <v>12</v>
      </c>
      <c r="L153" s="115">
        <v>29</v>
      </c>
      <c r="M153" s="115">
        <f t="shared" si="1"/>
        <v>41</v>
      </c>
      <c r="P153" s="102" t="s">
        <v>308</v>
      </c>
    </row>
    <row r="154" spans="1:17">
      <c r="C154" s="19" t="s">
        <v>166</v>
      </c>
      <c r="E154" s="19">
        <v>8.5</v>
      </c>
      <c r="F154" s="19">
        <v>20.6</v>
      </c>
      <c r="G154" s="19">
        <f t="shared" si="2"/>
        <v>29.1</v>
      </c>
      <c r="K154" s="115">
        <v>4</v>
      </c>
      <c r="L154" s="115">
        <v>11</v>
      </c>
      <c r="M154" s="115">
        <f t="shared" si="1"/>
        <v>15</v>
      </c>
      <c r="P154" s="102" t="s">
        <v>309</v>
      </c>
    </row>
    <row r="155" spans="1:17">
      <c r="A155" s="99"/>
      <c r="B155" s="102"/>
      <c r="C155" s="19" t="s">
        <v>167</v>
      </c>
      <c r="E155" s="19">
        <v>10.8</v>
      </c>
      <c r="F155" s="19">
        <v>35.1</v>
      </c>
      <c r="G155" s="19">
        <f t="shared" si="2"/>
        <v>45.900000000000006</v>
      </c>
      <c r="I155" s="102"/>
      <c r="J155" s="102"/>
      <c r="K155" s="115">
        <v>9</v>
      </c>
      <c r="L155" s="115">
        <v>23</v>
      </c>
      <c r="M155" s="115">
        <f t="shared" si="1"/>
        <v>32</v>
      </c>
      <c r="N155" s="102"/>
      <c r="O155" s="102"/>
      <c r="P155" s="102" t="s">
        <v>310</v>
      </c>
    </row>
    <row r="157" spans="1:17">
      <c r="A157" s="225" t="s">
        <v>7</v>
      </c>
      <c r="B157" s="213" t="s">
        <v>8</v>
      </c>
      <c r="C157" s="213" t="s">
        <v>6</v>
      </c>
      <c r="D157" s="213" t="s">
        <v>13</v>
      </c>
      <c r="E157" s="113" t="s">
        <v>11</v>
      </c>
      <c r="F157" s="113"/>
      <c r="G157" s="113"/>
      <c r="H157" s="113"/>
      <c r="I157" s="113"/>
      <c r="J157" s="38"/>
      <c r="K157" s="215" t="s">
        <v>9</v>
      </c>
      <c r="L157" s="215"/>
      <c r="M157" s="215"/>
      <c r="N157" s="215"/>
      <c r="O157" s="215"/>
      <c r="P157" s="216" t="s">
        <v>10</v>
      </c>
    </row>
    <row r="158" spans="1:17" ht="44.1" customHeight="1">
      <c r="A158" s="226"/>
      <c r="B158" s="214"/>
      <c r="C158" s="214"/>
      <c r="D158" s="214"/>
      <c r="E158" s="14">
        <v>2017</v>
      </c>
      <c r="F158" s="14">
        <v>2018</v>
      </c>
      <c r="G158" s="14">
        <v>2019</v>
      </c>
      <c r="H158" s="14">
        <v>2020</v>
      </c>
      <c r="I158" s="14">
        <v>2021</v>
      </c>
      <c r="J158" s="14"/>
      <c r="K158" s="15">
        <v>2017</v>
      </c>
      <c r="L158" s="15">
        <v>2018</v>
      </c>
      <c r="M158" s="15">
        <v>2019</v>
      </c>
      <c r="N158" s="15">
        <v>2020</v>
      </c>
      <c r="O158" s="15">
        <v>2021</v>
      </c>
      <c r="P158" s="217"/>
      <c r="Q158" s="32"/>
    </row>
    <row r="159" spans="1:17" ht="26.25" thickBot="1">
      <c r="A159" s="55">
        <v>4</v>
      </c>
      <c r="B159" s="11" t="s">
        <v>74</v>
      </c>
      <c r="C159" s="11" t="s">
        <v>259</v>
      </c>
      <c r="D159" s="11" t="s">
        <v>75</v>
      </c>
      <c r="H159" s="12">
        <v>0.66</v>
      </c>
      <c r="K159" s="12"/>
      <c r="N159" s="12">
        <v>0.69</v>
      </c>
      <c r="O159" s="13"/>
      <c r="P159" s="19" t="s">
        <v>258</v>
      </c>
      <c r="Q159" s="34"/>
    </row>
    <row r="160" spans="1:17">
      <c r="A160" s="55"/>
      <c r="B160" s="39"/>
      <c r="C160" s="39"/>
      <c r="D160" s="39"/>
      <c r="P160" s="33"/>
      <c r="Q160" s="3"/>
    </row>
    <row r="161" spans="1:17" ht="15.95" customHeight="1">
      <c r="Q161" s="5"/>
    </row>
    <row r="163" spans="1:17">
      <c r="A163" s="225" t="s">
        <v>7</v>
      </c>
      <c r="B163" s="213" t="s">
        <v>8</v>
      </c>
      <c r="C163" s="213" t="s">
        <v>6</v>
      </c>
      <c r="D163" s="213" t="s">
        <v>13</v>
      </c>
      <c r="E163" s="113" t="s">
        <v>11</v>
      </c>
      <c r="F163" s="113"/>
      <c r="G163" s="113"/>
      <c r="H163" s="113"/>
      <c r="I163" s="113"/>
      <c r="J163" s="38"/>
      <c r="K163" s="215" t="s">
        <v>9</v>
      </c>
      <c r="L163" s="215"/>
      <c r="M163" s="215"/>
      <c r="N163" s="215"/>
      <c r="O163" s="215"/>
      <c r="P163" s="216" t="s">
        <v>10</v>
      </c>
    </row>
    <row r="164" spans="1:17" ht="43.9" customHeight="1">
      <c r="A164" s="226"/>
      <c r="B164" s="214"/>
      <c r="C164" s="214"/>
      <c r="D164" s="214"/>
      <c r="E164" s="14">
        <v>2017</v>
      </c>
      <c r="F164" s="14">
        <v>2018</v>
      </c>
      <c r="G164" s="14">
        <v>2019</v>
      </c>
      <c r="H164" s="14">
        <v>2020</v>
      </c>
      <c r="I164" s="14">
        <v>2021</v>
      </c>
      <c r="J164" s="14"/>
      <c r="K164" s="15">
        <v>2017</v>
      </c>
      <c r="L164" s="15">
        <v>2018</v>
      </c>
      <c r="M164" s="15">
        <v>2019</v>
      </c>
      <c r="N164" s="15">
        <v>2020</v>
      </c>
      <c r="O164" s="15">
        <v>2021</v>
      </c>
      <c r="P164" s="217"/>
    </row>
    <row r="165" spans="1:17" ht="39" thickBot="1">
      <c r="A165" s="55">
        <v>5</v>
      </c>
      <c r="B165" s="11" t="s">
        <v>76</v>
      </c>
      <c r="C165" s="11" t="s">
        <v>260</v>
      </c>
      <c r="D165" s="11" t="s">
        <v>122</v>
      </c>
      <c r="G165" s="19">
        <v>4</v>
      </c>
      <c r="M165" s="19">
        <v>6</v>
      </c>
      <c r="P165" s="19" t="s">
        <v>137</v>
      </c>
    </row>
    <row r="166" spans="1:17">
      <c r="A166" s="55"/>
      <c r="B166" s="39"/>
      <c r="C166" s="39"/>
      <c r="D166" s="39"/>
      <c r="J166" s="19" t="s">
        <v>109</v>
      </c>
      <c r="M166" s="19" t="s">
        <v>110</v>
      </c>
      <c r="P166" s="19" t="s">
        <v>111</v>
      </c>
    </row>
    <row r="167" spans="1:17">
      <c r="A167" s="55"/>
      <c r="B167" s="39"/>
      <c r="C167" s="39" t="s">
        <v>95</v>
      </c>
      <c r="D167" s="39" t="s">
        <v>117</v>
      </c>
      <c r="G167" s="19" t="s">
        <v>96</v>
      </c>
      <c r="J167" s="19" t="s">
        <v>97</v>
      </c>
      <c r="M167" s="19">
        <v>20</v>
      </c>
      <c r="P167" s="19" t="s">
        <v>118</v>
      </c>
    </row>
    <row r="168" spans="1:17">
      <c r="A168" s="55"/>
      <c r="B168" s="39"/>
      <c r="C168" s="39"/>
      <c r="D168" s="39"/>
      <c r="J168" s="19" t="s">
        <v>106</v>
      </c>
      <c r="M168" s="19" t="s">
        <v>107</v>
      </c>
      <c r="P168" s="19" t="s">
        <v>119</v>
      </c>
    </row>
    <row r="169" spans="1:17">
      <c r="C169" s="19" t="s">
        <v>98</v>
      </c>
      <c r="D169" s="2" t="s">
        <v>112</v>
      </c>
      <c r="G169" s="19" t="s">
        <v>99</v>
      </c>
      <c r="J169" s="19" t="s">
        <v>113</v>
      </c>
      <c r="M169" s="19">
        <v>15.6</v>
      </c>
      <c r="P169" s="19" t="s">
        <v>120</v>
      </c>
    </row>
    <row r="170" spans="1:17">
      <c r="J170" s="19" t="s">
        <v>108</v>
      </c>
      <c r="M170" s="19">
        <v>15.4</v>
      </c>
      <c r="P170" s="19" t="s">
        <v>121</v>
      </c>
    </row>
    <row r="171" spans="1:17">
      <c r="C171" s="19" t="s">
        <v>100</v>
      </c>
      <c r="D171" s="2" t="s">
        <v>115</v>
      </c>
      <c r="G171" s="19" t="s">
        <v>101</v>
      </c>
      <c r="J171" s="19" t="s">
        <v>104</v>
      </c>
      <c r="M171" s="19" t="s">
        <v>105</v>
      </c>
      <c r="P171" s="19" t="s">
        <v>116</v>
      </c>
    </row>
    <row r="172" spans="1:17">
      <c r="C172" s="19" t="s">
        <v>102</v>
      </c>
      <c r="D172" s="2" t="s">
        <v>114</v>
      </c>
      <c r="G172" s="19" t="s">
        <v>103</v>
      </c>
    </row>
    <row r="173" spans="1:17">
      <c r="A173" s="225" t="s">
        <v>7</v>
      </c>
      <c r="B173" s="213" t="s">
        <v>8</v>
      </c>
      <c r="C173" s="213" t="s">
        <v>6</v>
      </c>
      <c r="D173" s="213" t="s">
        <v>13</v>
      </c>
      <c r="E173" s="113" t="s">
        <v>11</v>
      </c>
      <c r="F173" s="113"/>
      <c r="G173" s="113"/>
      <c r="H173" s="113"/>
      <c r="I173" s="113"/>
      <c r="J173" s="38"/>
      <c r="K173" s="215" t="s">
        <v>9</v>
      </c>
      <c r="L173" s="215"/>
      <c r="M173" s="215"/>
      <c r="N173" s="215"/>
      <c r="O173" s="215"/>
      <c r="P173" s="216" t="s">
        <v>10</v>
      </c>
    </row>
    <row r="174" spans="1:17">
      <c r="A174" s="226"/>
      <c r="B174" s="214"/>
      <c r="C174" s="214"/>
      <c r="D174" s="214"/>
      <c r="E174" s="14">
        <v>2017</v>
      </c>
      <c r="F174" s="14">
        <v>2018</v>
      </c>
      <c r="G174" s="14">
        <v>2019</v>
      </c>
      <c r="H174" s="14">
        <v>2020</v>
      </c>
      <c r="I174" s="14">
        <v>2021</v>
      </c>
      <c r="J174" s="14"/>
      <c r="K174" s="15">
        <v>2017</v>
      </c>
      <c r="L174" s="15">
        <v>2018</v>
      </c>
      <c r="M174" s="15">
        <v>2019</v>
      </c>
      <c r="N174" s="15">
        <v>2020</v>
      </c>
      <c r="O174" s="15">
        <v>2021</v>
      </c>
      <c r="P174" s="217"/>
    </row>
    <row r="175" spans="1:17" ht="13.5" thickBot="1">
      <c r="A175" s="55">
        <v>6</v>
      </c>
      <c r="B175" s="11" t="s">
        <v>77</v>
      </c>
      <c r="C175" s="11" t="s">
        <v>78</v>
      </c>
      <c r="D175" s="11" t="s">
        <v>75</v>
      </c>
      <c r="G175" s="13">
        <v>0.65100000000000002</v>
      </c>
      <c r="M175" s="8">
        <v>0.68</v>
      </c>
      <c r="P175" s="102" t="s">
        <v>258</v>
      </c>
    </row>
    <row r="176" spans="1:17">
      <c r="A176" s="55"/>
      <c r="B176" s="39"/>
      <c r="C176" s="39"/>
      <c r="D176" s="39"/>
      <c r="N176" s="35"/>
    </row>
    <row r="179" spans="1:16">
      <c r="A179" s="225" t="s">
        <v>7</v>
      </c>
      <c r="B179" s="213" t="s">
        <v>8</v>
      </c>
      <c r="C179" s="213" t="s">
        <v>6</v>
      </c>
      <c r="D179" s="213" t="s">
        <v>13</v>
      </c>
      <c r="E179" s="113" t="s">
        <v>11</v>
      </c>
      <c r="F179" s="113"/>
      <c r="G179" s="113"/>
      <c r="H179" s="113"/>
      <c r="I179" s="113"/>
      <c r="J179" s="38"/>
      <c r="K179" s="215" t="s">
        <v>9</v>
      </c>
      <c r="L179" s="215"/>
      <c r="M179" s="215"/>
      <c r="N179" s="215"/>
      <c r="O179" s="215"/>
      <c r="P179" s="216" t="s">
        <v>10</v>
      </c>
    </row>
    <row r="180" spans="1:16">
      <c r="A180" s="226"/>
      <c r="B180" s="214"/>
      <c r="C180" s="214"/>
      <c r="D180" s="214"/>
      <c r="E180" s="14">
        <v>2017</v>
      </c>
      <c r="F180" s="14">
        <v>2018</v>
      </c>
      <c r="G180" s="14">
        <v>2019</v>
      </c>
      <c r="H180" s="14">
        <v>2020</v>
      </c>
      <c r="I180" s="14">
        <v>2021</v>
      </c>
      <c r="J180" s="14"/>
      <c r="K180" s="15">
        <v>2017</v>
      </c>
      <c r="L180" s="15">
        <v>2018</v>
      </c>
      <c r="M180" s="15">
        <v>2019</v>
      </c>
      <c r="N180" s="15">
        <v>2020</v>
      </c>
      <c r="O180" s="15">
        <v>2021</v>
      </c>
      <c r="P180" s="217"/>
    </row>
    <row r="181" spans="1:16" ht="13.5" thickBot="1">
      <c r="A181" s="55">
        <v>7</v>
      </c>
      <c r="B181" s="11" t="s">
        <v>79</v>
      </c>
      <c r="C181" s="11" t="s">
        <v>262</v>
      </c>
      <c r="D181" s="11" t="s">
        <v>75</v>
      </c>
      <c r="H181" s="19">
        <v>5.9</v>
      </c>
      <c r="N181" s="19">
        <v>7.8</v>
      </c>
      <c r="P181" s="102" t="s">
        <v>135</v>
      </c>
    </row>
    <row r="182" spans="1:16">
      <c r="A182" s="55"/>
      <c r="B182" s="39" t="s">
        <v>261</v>
      </c>
      <c r="C182" s="39" t="s">
        <v>298</v>
      </c>
      <c r="D182" s="39"/>
      <c r="H182" s="12">
        <v>0.92</v>
      </c>
      <c r="N182" s="12">
        <v>0.94</v>
      </c>
    </row>
    <row r="183" spans="1:16">
      <c r="C183" s="19" t="s">
        <v>300</v>
      </c>
      <c r="H183" s="19">
        <v>16</v>
      </c>
      <c r="N183" s="19">
        <v>18</v>
      </c>
    </row>
    <row r="184" spans="1:16">
      <c r="C184" s="19" t="s">
        <v>299</v>
      </c>
      <c r="H184" s="19">
        <v>469</v>
      </c>
      <c r="N184" s="19">
        <v>495</v>
      </c>
    </row>
    <row r="185" spans="1:16">
      <c r="A185" s="225" t="s">
        <v>7</v>
      </c>
      <c r="B185" s="213" t="s">
        <v>8</v>
      </c>
      <c r="C185" s="213" t="s">
        <v>6</v>
      </c>
      <c r="D185" s="213" t="s">
        <v>13</v>
      </c>
      <c r="E185" s="113" t="s">
        <v>11</v>
      </c>
      <c r="F185" s="113"/>
      <c r="G185" s="113"/>
      <c r="H185" s="113"/>
      <c r="I185" s="113"/>
      <c r="J185" s="38"/>
      <c r="K185" s="215" t="s">
        <v>9</v>
      </c>
      <c r="L185" s="215"/>
      <c r="M185" s="215"/>
      <c r="N185" s="215"/>
      <c r="O185" s="215"/>
      <c r="P185" s="216" t="s">
        <v>10</v>
      </c>
    </row>
    <row r="186" spans="1:16" ht="27" customHeight="1">
      <c r="A186" s="226"/>
      <c r="B186" s="214"/>
      <c r="C186" s="214"/>
      <c r="D186" s="214"/>
      <c r="E186" s="14">
        <v>2017</v>
      </c>
      <c r="F186" s="14">
        <v>2018</v>
      </c>
      <c r="G186" s="14">
        <v>2019</v>
      </c>
      <c r="H186" s="14">
        <v>2020</v>
      </c>
      <c r="I186" s="14">
        <v>2021</v>
      </c>
      <c r="J186" s="14"/>
      <c r="K186" s="15">
        <v>2017</v>
      </c>
      <c r="L186" s="15">
        <v>2018</v>
      </c>
      <c r="M186" s="15">
        <v>2019</v>
      </c>
      <c r="N186" s="15">
        <v>2020</v>
      </c>
      <c r="O186" s="15">
        <v>2021</v>
      </c>
      <c r="P186" s="217"/>
    </row>
    <row r="187" spans="1:16" ht="13.5" thickBot="1">
      <c r="A187" s="55">
        <v>8</v>
      </c>
      <c r="B187" s="11" t="s">
        <v>80</v>
      </c>
      <c r="C187" s="11" t="s">
        <v>81</v>
      </c>
      <c r="D187" s="11" t="s">
        <v>75</v>
      </c>
      <c r="H187" s="19">
        <v>6.5</v>
      </c>
      <c r="N187" s="19">
        <v>6.7</v>
      </c>
      <c r="P187" s="102" t="s">
        <v>258</v>
      </c>
    </row>
    <row r="188" spans="1:16" ht="25.5">
      <c r="A188" s="55"/>
      <c r="B188" s="39"/>
      <c r="C188" s="39" t="s">
        <v>263</v>
      </c>
      <c r="D188" s="39"/>
    </row>
    <row r="189" spans="1:16">
      <c r="A189" s="55"/>
      <c r="B189" s="39"/>
      <c r="C189" s="39"/>
      <c r="D189" s="39"/>
    </row>
    <row r="191" spans="1:16">
      <c r="A191" s="225" t="s">
        <v>7</v>
      </c>
      <c r="B191" s="213" t="s">
        <v>8</v>
      </c>
      <c r="C191" s="213" t="s">
        <v>6</v>
      </c>
      <c r="D191" s="213" t="s">
        <v>13</v>
      </c>
      <c r="E191" s="113" t="s">
        <v>11</v>
      </c>
      <c r="F191" s="113"/>
      <c r="G191" s="113"/>
      <c r="H191" s="113"/>
      <c r="I191" s="113"/>
      <c r="J191" s="38"/>
      <c r="K191" s="215" t="s">
        <v>9</v>
      </c>
      <c r="L191" s="215"/>
      <c r="M191" s="215"/>
      <c r="N191" s="215"/>
      <c r="O191" s="215"/>
      <c r="P191" s="216" t="s">
        <v>10</v>
      </c>
    </row>
    <row r="192" spans="1:16">
      <c r="A192" s="226"/>
      <c r="B192" s="214"/>
      <c r="C192" s="214"/>
      <c r="D192" s="214"/>
      <c r="E192" s="14">
        <v>2017</v>
      </c>
      <c r="F192" s="14">
        <v>2018</v>
      </c>
      <c r="G192" s="14">
        <v>2019</v>
      </c>
      <c r="H192" s="14">
        <v>2020</v>
      </c>
      <c r="I192" s="14">
        <v>2021</v>
      </c>
      <c r="J192" s="14"/>
      <c r="K192" s="15">
        <v>2017</v>
      </c>
      <c r="L192" s="15">
        <v>2018</v>
      </c>
      <c r="M192" s="15">
        <v>2019</v>
      </c>
      <c r="N192" s="15">
        <v>2020</v>
      </c>
      <c r="O192" s="15">
        <v>2021</v>
      </c>
      <c r="P192" s="217"/>
    </row>
    <row r="193" spans="1:17" ht="26.25" thickBot="1">
      <c r="A193" s="55">
        <v>9</v>
      </c>
      <c r="B193" s="11" t="s">
        <v>82</v>
      </c>
      <c r="C193" s="11" t="s">
        <v>264</v>
      </c>
      <c r="D193" s="11" t="s">
        <v>20</v>
      </c>
      <c r="E193" s="19">
        <v>90</v>
      </c>
      <c r="G193" s="19">
        <v>94</v>
      </c>
      <c r="K193" s="19">
        <v>94</v>
      </c>
      <c r="M193" s="19">
        <v>93</v>
      </c>
      <c r="P193" s="19" t="s">
        <v>20</v>
      </c>
    </row>
    <row r="194" spans="1:17">
      <c r="A194" s="55"/>
      <c r="B194" s="39"/>
      <c r="C194" s="19" t="s">
        <v>265</v>
      </c>
      <c r="D194" s="39"/>
      <c r="E194" s="19">
        <v>90</v>
      </c>
      <c r="G194" s="19">
        <v>94</v>
      </c>
      <c r="H194" s="36"/>
      <c r="K194" s="19">
        <v>94</v>
      </c>
      <c r="M194" s="19">
        <v>93</v>
      </c>
    </row>
    <row r="197" spans="1:17">
      <c r="A197" s="225" t="s">
        <v>7</v>
      </c>
      <c r="B197" s="213" t="s">
        <v>8</v>
      </c>
      <c r="C197" s="213" t="s">
        <v>6</v>
      </c>
      <c r="D197" s="213" t="s">
        <v>13</v>
      </c>
      <c r="E197" s="113" t="s">
        <v>11</v>
      </c>
      <c r="F197" s="113"/>
      <c r="G197" s="113"/>
      <c r="H197" s="113"/>
      <c r="I197" s="113"/>
      <c r="J197" s="38"/>
      <c r="K197" s="215" t="s">
        <v>9</v>
      </c>
      <c r="L197" s="215"/>
      <c r="M197" s="215"/>
      <c r="N197" s="215"/>
      <c r="O197" s="215"/>
      <c r="P197" s="216" t="s">
        <v>10</v>
      </c>
    </row>
    <row r="198" spans="1:17" ht="27" customHeight="1">
      <c r="A198" s="226"/>
      <c r="B198" s="214"/>
      <c r="C198" s="214"/>
      <c r="D198" s="214"/>
      <c r="E198" s="14">
        <v>2017</v>
      </c>
      <c r="F198" s="14">
        <v>2018</v>
      </c>
      <c r="G198" s="14">
        <v>2019</v>
      </c>
      <c r="H198" s="14">
        <v>2020</v>
      </c>
      <c r="I198" s="14">
        <v>2021</v>
      </c>
      <c r="J198" s="14"/>
      <c r="K198" s="15">
        <v>2017</v>
      </c>
      <c r="L198" s="15">
        <v>2018</v>
      </c>
      <c r="M198" s="15">
        <v>2019</v>
      </c>
      <c r="N198" s="15">
        <v>2020</v>
      </c>
      <c r="O198" s="15">
        <v>2021</v>
      </c>
      <c r="P198" s="217"/>
    </row>
    <row r="199" spans="1:17" ht="26.25" thickBot="1">
      <c r="A199" s="55">
        <v>10</v>
      </c>
      <c r="B199" s="11" t="s">
        <v>83</v>
      </c>
      <c r="C199" s="11" t="s">
        <v>84</v>
      </c>
      <c r="D199" s="11" t="s">
        <v>85</v>
      </c>
      <c r="H199" s="8">
        <v>0.09</v>
      </c>
      <c r="N199" s="8">
        <v>0.1</v>
      </c>
      <c r="P199" s="19" t="s">
        <v>130</v>
      </c>
      <c r="Q199" s="37"/>
    </row>
    <row r="200" spans="1:17">
      <c r="P200" s="19" t="s">
        <v>131</v>
      </c>
    </row>
    <row r="203" spans="1:17" s="28" customFormat="1">
      <c r="B203" s="19"/>
      <c r="C203" s="19"/>
      <c r="D203" s="2"/>
      <c r="E203" s="19"/>
      <c r="F203" s="19"/>
      <c r="G203" s="19"/>
      <c r="H203" s="19"/>
      <c r="I203" s="19"/>
      <c r="J203" s="19"/>
      <c r="K203" s="19"/>
      <c r="L203" s="19"/>
      <c r="M203" s="19"/>
      <c r="N203" s="19"/>
      <c r="O203" s="19"/>
      <c r="P203" s="19"/>
    </row>
    <row r="204" spans="1:17">
      <c r="A204" s="27" t="s">
        <v>87</v>
      </c>
      <c r="B204" s="28"/>
      <c r="C204" s="28"/>
      <c r="D204" s="40"/>
      <c r="E204" s="28"/>
      <c r="F204" s="28"/>
      <c r="G204" s="28"/>
      <c r="H204" s="28"/>
      <c r="I204" s="28"/>
      <c r="J204" s="28"/>
      <c r="K204" s="28"/>
      <c r="L204" s="28"/>
      <c r="M204" s="28"/>
      <c r="N204" s="28"/>
      <c r="O204" s="28"/>
      <c r="P204" s="28"/>
    </row>
    <row r="205" spans="1:17">
      <c r="A205" s="225" t="s">
        <v>7</v>
      </c>
      <c r="B205" s="213" t="s">
        <v>8</v>
      </c>
      <c r="C205" s="213" t="s">
        <v>6</v>
      </c>
      <c r="D205" s="213" t="s">
        <v>13</v>
      </c>
      <c r="E205" s="113" t="s">
        <v>11</v>
      </c>
      <c r="F205" s="113"/>
      <c r="G205" s="113"/>
      <c r="H205" s="113"/>
      <c r="I205" s="113"/>
      <c r="J205" s="38"/>
      <c r="K205" s="215" t="s">
        <v>9</v>
      </c>
      <c r="L205" s="215"/>
      <c r="M205" s="215"/>
      <c r="N205" s="215"/>
      <c r="O205" s="215"/>
      <c r="P205" s="216" t="s">
        <v>10</v>
      </c>
    </row>
    <row r="206" spans="1:17" ht="13.5" customHeight="1">
      <c r="A206" s="226"/>
      <c r="B206" s="214"/>
      <c r="C206" s="214"/>
      <c r="D206" s="214"/>
      <c r="E206" s="14">
        <v>2017</v>
      </c>
      <c r="F206" s="14">
        <v>2018</v>
      </c>
      <c r="G206" s="14">
        <v>2019</v>
      </c>
      <c r="H206" s="14">
        <v>2020</v>
      </c>
      <c r="I206" s="14">
        <v>2021</v>
      </c>
      <c r="J206" s="14"/>
      <c r="K206" s="15">
        <v>2017</v>
      </c>
      <c r="L206" s="15">
        <v>2018</v>
      </c>
      <c r="M206" s="15">
        <v>2019</v>
      </c>
      <c r="N206" s="15">
        <v>2020</v>
      </c>
      <c r="O206" s="15">
        <v>2021</v>
      </c>
      <c r="P206" s="217"/>
    </row>
    <row r="207" spans="1:17" ht="13.5" thickBot="1">
      <c r="A207" s="55">
        <v>1</v>
      </c>
      <c r="B207" s="9" t="s">
        <v>88</v>
      </c>
      <c r="C207" s="46" t="s">
        <v>176</v>
      </c>
      <c r="D207" s="46" t="s">
        <v>21</v>
      </c>
      <c r="E207" s="22">
        <v>1391034000</v>
      </c>
      <c r="F207" s="22">
        <v>1516342000</v>
      </c>
      <c r="G207" s="22">
        <v>1597979000</v>
      </c>
      <c r="K207" s="22">
        <f>68900000000*0.04</f>
        <v>2756000000</v>
      </c>
      <c r="L207" s="22">
        <f>78000000000*0.04</f>
        <v>3120000000</v>
      </c>
      <c r="M207" s="22">
        <f>91200000000*0.04</f>
        <v>3648000000</v>
      </c>
      <c r="N207" s="22">
        <f>88700000000*0.04</f>
        <v>3548000000</v>
      </c>
      <c r="P207" s="19" t="s">
        <v>151</v>
      </c>
    </row>
    <row r="208" spans="1:17">
      <c r="D208" s="18"/>
    </row>
    <row r="209" spans="1:23">
      <c r="E209" s="22"/>
      <c r="F209" s="22"/>
      <c r="G209" s="22"/>
      <c r="K209" s="22"/>
    </row>
    <row r="210" spans="1:23">
      <c r="E210" s="47"/>
      <c r="G210" s="48"/>
      <c r="H210" s="22"/>
      <c r="I210" s="50"/>
      <c r="K210" s="22"/>
      <c r="L210" s="22"/>
      <c r="M210" s="22"/>
      <c r="N210" s="22"/>
      <c r="T210" s="48"/>
      <c r="U210" s="48"/>
      <c r="V210" s="48"/>
      <c r="W210" s="48"/>
    </row>
    <row r="211" spans="1:23">
      <c r="K211" s="48"/>
      <c r="L211" s="48"/>
      <c r="M211" s="48"/>
      <c r="N211" s="48"/>
      <c r="O211" s="48"/>
    </row>
    <row r="212" spans="1:23">
      <c r="A212" s="225" t="s">
        <v>7</v>
      </c>
      <c r="B212" s="213" t="s">
        <v>8</v>
      </c>
      <c r="C212" s="213" t="s">
        <v>6</v>
      </c>
      <c r="D212" s="213" t="s">
        <v>13</v>
      </c>
      <c r="E212" s="113" t="s">
        <v>11</v>
      </c>
      <c r="F212" s="113"/>
      <c r="G212" s="113"/>
      <c r="H212" s="113"/>
      <c r="I212" s="113"/>
      <c r="J212" s="38"/>
      <c r="K212" s="215" t="s">
        <v>9</v>
      </c>
      <c r="L212" s="215"/>
      <c r="M212" s="215"/>
      <c r="N212" s="215"/>
      <c r="O212" s="215"/>
      <c r="P212" s="216" t="s">
        <v>10</v>
      </c>
    </row>
    <row r="213" spans="1:23">
      <c r="A213" s="226"/>
      <c r="B213" s="214"/>
      <c r="C213" s="214"/>
      <c r="D213" s="214"/>
      <c r="E213" s="14">
        <v>2017</v>
      </c>
      <c r="F213" s="14">
        <v>2018</v>
      </c>
      <c r="G213" s="14">
        <v>2019</v>
      </c>
      <c r="H213" s="14">
        <v>2020</v>
      </c>
      <c r="I213" s="14">
        <v>2021</v>
      </c>
      <c r="J213" s="14"/>
      <c r="K213" s="15">
        <v>2017</v>
      </c>
      <c r="L213" s="15">
        <v>2018</v>
      </c>
      <c r="M213" s="15">
        <v>2019</v>
      </c>
      <c r="N213" s="15">
        <v>2020</v>
      </c>
      <c r="O213" s="15">
        <v>2021</v>
      </c>
      <c r="P213" s="217"/>
    </row>
    <row r="214" spans="1:23" ht="26.25" thickBot="1">
      <c r="A214" s="55">
        <v>2</v>
      </c>
      <c r="B214" s="9" t="s">
        <v>89</v>
      </c>
      <c r="C214" s="9" t="s">
        <v>173</v>
      </c>
      <c r="D214" s="10" t="s">
        <v>21</v>
      </c>
      <c r="E214" s="13">
        <v>1.6400000000000001E-2</v>
      </c>
      <c r="F214" s="13">
        <v>1.6899999999999998E-2</v>
      </c>
      <c r="G214" s="13">
        <v>1.7000000000000001E-2</v>
      </c>
      <c r="K214" s="13">
        <v>1.37E-2</v>
      </c>
      <c r="L214" s="13">
        <v>1.47E-2</v>
      </c>
      <c r="M214" s="13">
        <v>1.5900000000000001E-2</v>
      </c>
      <c r="N214" s="13">
        <v>1.5599999999999999E-2</v>
      </c>
      <c r="P214" s="19" t="s">
        <v>150</v>
      </c>
    </row>
    <row r="215" spans="1:23">
      <c r="P215" s="19" t="s">
        <v>147</v>
      </c>
    </row>
    <row r="218" spans="1:23" ht="15" customHeight="1"/>
    <row r="219" spans="1:23">
      <c r="A219" s="225" t="s">
        <v>7</v>
      </c>
      <c r="B219" s="213" t="s">
        <v>8</v>
      </c>
      <c r="C219" s="213" t="s">
        <v>6</v>
      </c>
      <c r="D219" s="213" t="s">
        <v>13</v>
      </c>
      <c r="E219" s="113" t="s">
        <v>11</v>
      </c>
      <c r="F219" s="113"/>
      <c r="G219" s="113"/>
      <c r="H219" s="113"/>
      <c r="I219" s="113"/>
      <c r="J219" s="38"/>
      <c r="K219" s="215" t="s">
        <v>9</v>
      </c>
      <c r="L219" s="215"/>
      <c r="M219" s="215"/>
      <c r="N219" s="215"/>
      <c r="O219" s="215"/>
      <c r="P219" s="216" t="s">
        <v>10</v>
      </c>
    </row>
    <row r="220" spans="1:23">
      <c r="A220" s="226"/>
      <c r="B220" s="214"/>
      <c r="C220" s="214"/>
      <c r="D220" s="214"/>
      <c r="E220" s="14">
        <v>2017</v>
      </c>
      <c r="F220" s="14">
        <v>2018</v>
      </c>
      <c r="G220" s="14">
        <v>2019</v>
      </c>
      <c r="H220" s="14">
        <v>2020</v>
      </c>
      <c r="I220" s="14">
        <v>2021</v>
      </c>
      <c r="J220" s="14"/>
      <c r="K220" s="15">
        <v>2017</v>
      </c>
      <c r="L220" s="15">
        <v>2018</v>
      </c>
      <c r="M220" s="15">
        <v>2019</v>
      </c>
      <c r="N220" s="15">
        <v>2020</v>
      </c>
      <c r="O220" s="15">
        <v>2021</v>
      </c>
      <c r="P220" s="217"/>
    </row>
    <row r="221" spans="1:23" ht="26.25" thickBot="1">
      <c r="A221" s="55">
        <v>3</v>
      </c>
      <c r="B221" s="9" t="s">
        <v>90</v>
      </c>
      <c r="C221" s="9" t="s">
        <v>91</v>
      </c>
      <c r="D221" s="10" t="s">
        <v>21</v>
      </c>
      <c r="E221" s="13">
        <v>1.43E-2</v>
      </c>
      <c r="F221" s="13">
        <v>1.41E-2</v>
      </c>
      <c r="G221" s="13">
        <v>1.44E-2</v>
      </c>
      <c r="K221" s="13">
        <v>2.1000000000000001E-2</v>
      </c>
      <c r="L221" s="13">
        <v>2.1999999999999999E-2</v>
      </c>
      <c r="M221" s="13">
        <v>0.02</v>
      </c>
      <c r="N221" s="13">
        <v>0.02</v>
      </c>
      <c r="P221" s="19" t="s">
        <v>149</v>
      </c>
    </row>
    <row r="222" spans="1:23">
      <c r="N222" s="20">
        <v>79976</v>
      </c>
      <c r="P222" s="19" t="s">
        <v>148</v>
      </c>
    </row>
    <row r="223" spans="1:23">
      <c r="P223" s="19" t="s">
        <v>147</v>
      </c>
    </row>
    <row r="226" spans="1:18">
      <c r="A226" s="225" t="s">
        <v>7</v>
      </c>
      <c r="B226" s="213" t="s">
        <v>8</v>
      </c>
      <c r="C226" s="213" t="s">
        <v>6</v>
      </c>
      <c r="D226" s="213" t="s">
        <v>13</v>
      </c>
      <c r="E226" s="113" t="s">
        <v>11</v>
      </c>
      <c r="F226" s="113"/>
      <c r="G226" s="113"/>
      <c r="H226" s="113"/>
      <c r="I226" s="113"/>
      <c r="J226" s="38"/>
      <c r="K226" s="215" t="s">
        <v>9</v>
      </c>
      <c r="L226" s="215"/>
      <c r="M226" s="215"/>
      <c r="N226" s="215"/>
      <c r="O226" s="215"/>
      <c r="P226" s="216" t="s">
        <v>10</v>
      </c>
    </row>
    <row r="227" spans="1:18">
      <c r="A227" s="226"/>
      <c r="B227" s="214"/>
      <c r="C227" s="214"/>
      <c r="D227" s="214"/>
      <c r="E227" s="14">
        <v>2017</v>
      </c>
      <c r="F227" s="14">
        <v>2018</v>
      </c>
      <c r="G227" s="14">
        <v>2019</v>
      </c>
      <c r="H227" s="14">
        <v>2020</v>
      </c>
      <c r="I227" s="14">
        <v>2021</v>
      </c>
      <c r="J227" s="14"/>
      <c r="K227" s="15">
        <v>2017</v>
      </c>
      <c r="L227" s="15">
        <v>2018</v>
      </c>
      <c r="M227" s="15">
        <v>2019</v>
      </c>
      <c r="N227" s="15">
        <v>2020</v>
      </c>
      <c r="O227" s="15">
        <v>2021</v>
      </c>
      <c r="P227" s="217"/>
    </row>
    <row r="228" spans="1:18" ht="13.5" thickBot="1">
      <c r="A228" s="55">
        <v>4</v>
      </c>
      <c r="B228" s="9" t="s">
        <v>17</v>
      </c>
      <c r="C228" s="9" t="s">
        <v>174</v>
      </c>
      <c r="D228" s="10" t="s">
        <v>21</v>
      </c>
      <c r="E228" s="19">
        <v>213.012</v>
      </c>
      <c r="F228" s="19">
        <v>286.36500000000001</v>
      </c>
      <c r="G228" s="19">
        <v>331.28199999999998</v>
      </c>
      <c r="K228" s="22">
        <f t="shared" ref="K228:M228" si="3">SUM(K229:K231)*0.04/1000000</f>
        <v>1743.25512</v>
      </c>
      <c r="L228" s="22">
        <f t="shared" si="3"/>
        <v>2200.7200800000001</v>
      </c>
      <c r="M228" s="22">
        <f t="shared" si="3"/>
        <v>2228.0499199999999</v>
      </c>
      <c r="N228" s="22">
        <f>SUM(N229:N231)*0.04/1000000</f>
        <v>2141.1212</v>
      </c>
      <c r="P228" s="19" t="s">
        <v>147</v>
      </c>
    </row>
    <row r="229" spans="1:18">
      <c r="E229" s="22"/>
      <c r="F229" s="22"/>
      <c r="G229" s="22"/>
      <c r="K229" s="20">
        <v>5065558000</v>
      </c>
      <c r="L229" s="20">
        <v>5225718000</v>
      </c>
      <c r="M229" s="20">
        <v>6802874000</v>
      </c>
      <c r="N229" s="41">
        <v>6659552000</v>
      </c>
      <c r="P229" s="19" t="s">
        <v>144</v>
      </c>
    </row>
    <row r="230" spans="1:18">
      <c r="K230" s="20">
        <v>25175178000</v>
      </c>
      <c r="L230" s="20">
        <v>35792316000</v>
      </c>
      <c r="M230" s="20">
        <v>34340962000</v>
      </c>
      <c r="N230" s="41">
        <v>33435880000</v>
      </c>
      <c r="P230" s="19" t="s">
        <v>145</v>
      </c>
    </row>
    <row r="231" spans="1:18">
      <c r="K231" s="20">
        <v>13340642000</v>
      </c>
      <c r="L231" s="20">
        <v>13999968000</v>
      </c>
      <c r="M231" s="20">
        <v>14557412000</v>
      </c>
      <c r="N231" s="41">
        <v>13432598000</v>
      </c>
      <c r="P231" s="19" t="s">
        <v>146</v>
      </c>
      <c r="Q231" s="95"/>
      <c r="R231" s="95"/>
    </row>
    <row r="232" spans="1:18">
      <c r="A232" s="99"/>
      <c r="B232" s="95"/>
      <c r="C232" s="95"/>
      <c r="D232" s="96"/>
      <c r="E232" s="98"/>
      <c r="F232" s="98"/>
      <c r="G232" s="98"/>
      <c r="H232" s="98"/>
      <c r="I232" s="95"/>
      <c r="J232" s="95"/>
      <c r="K232" s="97"/>
      <c r="L232" s="97"/>
      <c r="M232" s="97"/>
      <c r="N232" s="100"/>
      <c r="O232" s="95"/>
      <c r="P232" s="95"/>
      <c r="Q232" s="95"/>
      <c r="R232" s="95"/>
    </row>
    <row r="233" spans="1:18">
      <c r="A233" s="99"/>
      <c r="B233" s="19" t="s">
        <v>225</v>
      </c>
      <c r="C233" s="19" t="s">
        <v>226</v>
      </c>
      <c r="D233" s="96" t="s">
        <v>21</v>
      </c>
      <c r="E233" s="51">
        <f>E235/E234</f>
        <v>39.190167023497871</v>
      </c>
      <c r="F233" s="101">
        <f t="shared" ref="F233:H233" si="4">F235/F234</f>
        <v>52.610451358779521</v>
      </c>
      <c r="G233" s="101">
        <f t="shared" si="4"/>
        <v>60.780992881100374</v>
      </c>
      <c r="H233" s="101">
        <f t="shared" si="4"/>
        <v>0</v>
      </c>
      <c r="I233" s="95"/>
      <c r="J233" s="95"/>
      <c r="K233" s="97">
        <f>K235/K234</f>
        <v>164.78729385697082</v>
      </c>
      <c r="L233" s="103">
        <f t="shared" ref="L233:N233" si="5">L235/L234</f>
        <v>207.41834797274848</v>
      </c>
      <c r="M233" s="103">
        <f t="shared" si="5"/>
        <v>209.2104940937858</v>
      </c>
      <c r="N233" s="103">
        <f t="shared" si="5"/>
        <v>200.21819836451283</v>
      </c>
      <c r="O233" s="95"/>
      <c r="P233" s="102" t="s">
        <v>226</v>
      </c>
      <c r="Q233" s="95"/>
      <c r="R233" s="95"/>
    </row>
    <row r="234" spans="1:18">
      <c r="A234" s="99"/>
      <c r="C234" s="19" t="s">
        <v>22</v>
      </c>
      <c r="D234" s="96" t="s">
        <v>19</v>
      </c>
      <c r="E234" s="98">
        <v>5435343</v>
      </c>
      <c r="F234" s="98">
        <v>5443120</v>
      </c>
      <c r="G234" s="98">
        <v>5450421</v>
      </c>
      <c r="H234" s="98">
        <v>5457873</v>
      </c>
      <c r="I234" s="98">
        <v>5459781</v>
      </c>
      <c r="J234" s="95"/>
      <c r="K234" s="103">
        <v>10578820</v>
      </c>
      <c r="L234" s="103">
        <v>10610055</v>
      </c>
      <c r="M234" s="103">
        <v>10649800</v>
      </c>
      <c r="N234" s="103">
        <v>10693939</v>
      </c>
      <c r="O234" s="103">
        <v>10494836</v>
      </c>
      <c r="P234" s="95" t="s">
        <v>231</v>
      </c>
    </row>
    <row r="235" spans="1:18">
      <c r="C235" s="19" t="s">
        <v>229</v>
      </c>
      <c r="E235" s="98">
        <f>E228*1000000</f>
        <v>213012000</v>
      </c>
      <c r="F235" s="98">
        <f t="shared" ref="F235:H235" si="6">F228*1000000</f>
        <v>286365000</v>
      </c>
      <c r="G235" s="98">
        <f t="shared" si="6"/>
        <v>331282000</v>
      </c>
      <c r="H235" s="98">
        <f t="shared" si="6"/>
        <v>0</v>
      </c>
      <c r="K235" s="97">
        <f>K228*1000000</f>
        <v>1743255120</v>
      </c>
      <c r="L235" s="97">
        <f t="shared" ref="L235:N235" si="7">L228*1000000</f>
        <v>2200720080</v>
      </c>
      <c r="M235" s="97">
        <f t="shared" si="7"/>
        <v>2228049920</v>
      </c>
      <c r="N235" s="97">
        <f t="shared" si="7"/>
        <v>2141121200</v>
      </c>
      <c r="P235" s="95" t="s">
        <v>229</v>
      </c>
    </row>
    <row r="236" spans="1:18">
      <c r="A236" s="225" t="s">
        <v>7</v>
      </c>
      <c r="B236" s="213" t="s">
        <v>8</v>
      </c>
      <c r="C236" s="213" t="s">
        <v>6</v>
      </c>
      <c r="D236" s="213" t="s">
        <v>13</v>
      </c>
      <c r="E236" s="113" t="s">
        <v>11</v>
      </c>
      <c r="F236" s="113"/>
      <c r="G236" s="113"/>
      <c r="H236" s="113"/>
      <c r="I236" s="113"/>
      <c r="J236" s="38"/>
      <c r="K236" s="215" t="s">
        <v>9</v>
      </c>
      <c r="L236" s="215"/>
      <c r="M236" s="215"/>
      <c r="N236" s="215"/>
      <c r="O236" s="215"/>
      <c r="P236" s="216" t="s">
        <v>10</v>
      </c>
    </row>
    <row r="237" spans="1:18">
      <c r="A237" s="226"/>
      <c r="B237" s="214"/>
      <c r="C237" s="214"/>
      <c r="D237" s="214"/>
      <c r="E237" s="14">
        <v>2017</v>
      </c>
      <c r="F237" s="14">
        <v>2018</v>
      </c>
      <c r="G237" s="14">
        <v>2019</v>
      </c>
      <c r="H237" s="14">
        <v>2020</v>
      </c>
      <c r="I237" s="14">
        <v>2021</v>
      </c>
      <c r="J237" s="14"/>
      <c r="K237" s="15">
        <v>2017</v>
      </c>
      <c r="L237" s="15">
        <v>2018</v>
      </c>
      <c r="M237" s="15">
        <v>2019</v>
      </c>
      <c r="N237" s="15">
        <v>2020</v>
      </c>
      <c r="O237" s="15">
        <v>2021</v>
      </c>
      <c r="P237" s="217"/>
    </row>
    <row r="238" spans="1:18" ht="13.5" thickBot="1">
      <c r="A238" s="55">
        <v>5</v>
      </c>
      <c r="B238" s="9" t="s">
        <v>18</v>
      </c>
      <c r="C238" s="9" t="s">
        <v>175</v>
      </c>
      <c r="D238" s="10" t="s">
        <v>21</v>
      </c>
      <c r="E238" s="19">
        <v>162.50800000000001</v>
      </c>
      <c r="F238" s="19">
        <v>172.506</v>
      </c>
      <c r="G238" s="19">
        <v>220.41900000000001</v>
      </c>
      <c r="K238" s="22">
        <f t="shared" ref="K238:L238" si="8">SUM(K239:K241)*0.04/1000000</f>
        <v>1868.4104</v>
      </c>
      <c r="L238" s="22">
        <f t="shared" si="8"/>
        <v>2451.68372</v>
      </c>
      <c r="M238" s="22">
        <f>SUM(M239:M241)*0.04/1000000</f>
        <v>2527.2306800000001</v>
      </c>
      <c r="N238" s="22">
        <f>SUM(N239:N241)*0.04/1000000</f>
        <v>2598.8675600000001</v>
      </c>
      <c r="P238" s="19" t="s">
        <v>147</v>
      </c>
    </row>
    <row r="239" spans="1:18" customFormat="1" ht="15" customHeight="1">
      <c r="A239" s="28"/>
      <c r="B239" s="19"/>
      <c r="C239" s="19"/>
      <c r="D239" s="2"/>
      <c r="E239" s="19"/>
      <c r="F239" s="19"/>
      <c r="G239" s="19"/>
      <c r="H239" s="19"/>
      <c r="I239" s="19"/>
      <c r="J239" s="19"/>
      <c r="K239" s="20">
        <v>3416275000</v>
      </c>
      <c r="L239" s="20">
        <v>3376281000</v>
      </c>
      <c r="M239" s="20">
        <v>4674567000</v>
      </c>
      <c r="N239" s="22">
        <v>5043120000</v>
      </c>
      <c r="O239" s="19"/>
      <c r="P239" s="19" t="s">
        <v>144</v>
      </c>
      <c r="Q239" s="19"/>
      <c r="R239" s="19"/>
    </row>
    <row r="240" spans="1:18" customFormat="1" ht="15">
      <c r="A240" s="28"/>
      <c r="B240" s="19"/>
      <c r="C240" s="19"/>
      <c r="D240" s="2"/>
      <c r="E240" s="48"/>
      <c r="F240" s="48"/>
      <c r="G240" s="48"/>
      <c r="H240" s="19"/>
      <c r="I240" s="19"/>
      <c r="J240" s="19"/>
      <c r="K240" s="20">
        <v>31204450000</v>
      </c>
      <c r="L240" s="20">
        <v>45318490000</v>
      </c>
      <c r="M240" s="20">
        <v>44801026000</v>
      </c>
      <c r="N240" s="22">
        <v>47582163000</v>
      </c>
      <c r="O240" s="19"/>
      <c r="P240" s="19" t="s">
        <v>145</v>
      </c>
      <c r="Q240" s="19"/>
      <c r="R240" s="19"/>
    </row>
    <row r="241" spans="1:18" customFormat="1" ht="15">
      <c r="A241" s="28"/>
      <c r="B241" s="19"/>
      <c r="C241" s="19"/>
      <c r="D241" s="2"/>
      <c r="E241" s="19"/>
      <c r="F241" s="19"/>
      <c r="G241" s="19"/>
      <c r="H241" s="19"/>
      <c r="I241" s="19"/>
      <c r="J241" s="19"/>
      <c r="K241" s="20">
        <v>12089535000</v>
      </c>
      <c r="L241" s="20">
        <v>12597322000</v>
      </c>
      <c r="M241" s="20">
        <v>13705174000</v>
      </c>
      <c r="N241" s="22">
        <v>12346406000</v>
      </c>
      <c r="O241" s="19"/>
      <c r="P241" s="19" t="s">
        <v>146</v>
      </c>
      <c r="Q241" s="19"/>
      <c r="R241" s="19"/>
    </row>
    <row r="242" spans="1:18" ht="15">
      <c r="C242" s="7"/>
      <c r="D242" s="4"/>
      <c r="E242" s="20"/>
      <c r="F242" s="20"/>
      <c r="G242" s="20"/>
      <c r="H242" s="20"/>
      <c r="I242" s="20"/>
      <c r="K242" s="22"/>
      <c r="L242" s="22"/>
      <c r="M242" s="22"/>
      <c r="N242" s="22"/>
      <c r="O242" s="52"/>
      <c r="P242" s="2"/>
      <c r="Q242"/>
      <c r="R242"/>
    </row>
    <row r="243" spans="1:18" ht="15">
      <c r="A243"/>
      <c r="B243" s="19" t="s">
        <v>225</v>
      </c>
      <c r="C243" s="19" t="s">
        <v>227</v>
      </c>
      <c r="D243" s="96" t="s">
        <v>21</v>
      </c>
      <c r="E243" s="98">
        <f>E245/E244</f>
        <v>29.898389117301338</v>
      </c>
      <c r="F243" s="98">
        <f t="shared" ref="F243:H243" si="9">F245/F244</f>
        <v>31.692485192316173</v>
      </c>
      <c r="G243" s="98">
        <f t="shared" si="9"/>
        <v>40.440729257428004</v>
      </c>
      <c r="H243" s="98">
        <f t="shared" si="9"/>
        <v>0</v>
      </c>
      <c r="I243"/>
      <c r="J243"/>
      <c r="K243" s="103">
        <f>K245/K244</f>
        <v>176.61803490370383</v>
      </c>
      <c r="L243" s="103">
        <f t="shared" ref="L243:N243" si="10">L245/L244</f>
        <v>231.07172582988494</v>
      </c>
      <c r="M243" s="103">
        <f t="shared" si="10"/>
        <v>237.30311179552669</v>
      </c>
      <c r="N243" s="103">
        <f t="shared" si="10"/>
        <v>243.0224784338119</v>
      </c>
      <c r="O243"/>
      <c r="P243" s="102" t="s">
        <v>227</v>
      </c>
      <c r="Q243" s="96"/>
      <c r="R243"/>
    </row>
    <row r="244" spans="1:18" ht="15">
      <c r="A244"/>
      <c r="C244" s="95" t="s">
        <v>22</v>
      </c>
      <c r="D244" s="96" t="s">
        <v>19</v>
      </c>
      <c r="E244" s="98">
        <v>5435343</v>
      </c>
      <c r="F244" s="98">
        <v>5443120</v>
      </c>
      <c r="G244" s="98">
        <v>5450421</v>
      </c>
      <c r="H244" s="98">
        <v>5457873</v>
      </c>
      <c r="I244" s="98">
        <v>5459781</v>
      </c>
      <c r="J244"/>
      <c r="K244" s="103">
        <v>10578820</v>
      </c>
      <c r="L244" s="103">
        <v>10610055</v>
      </c>
      <c r="M244" s="103">
        <v>10649800</v>
      </c>
      <c r="N244" s="103">
        <v>10693939</v>
      </c>
      <c r="O244" s="103">
        <v>10494836</v>
      </c>
      <c r="P244" s="95" t="s">
        <v>231</v>
      </c>
      <c r="Q244"/>
      <c r="R244"/>
    </row>
    <row r="245" spans="1:18" ht="15">
      <c r="A245"/>
      <c r="B245"/>
      <c r="C245" s="95" t="s">
        <v>230</v>
      </c>
      <c r="D245" s="96"/>
      <c r="E245" s="98">
        <f>E238*1000000</f>
        <v>162508000</v>
      </c>
      <c r="F245" s="98">
        <f t="shared" ref="F245:H245" si="11">F238*1000000</f>
        <v>172506000</v>
      </c>
      <c r="G245" s="98">
        <f t="shared" si="11"/>
        <v>220419000</v>
      </c>
      <c r="H245" s="98">
        <f t="shared" si="11"/>
        <v>0</v>
      </c>
      <c r="I245"/>
      <c r="J245"/>
      <c r="K245" s="103">
        <f>K238*1000000</f>
        <v>1868410400</v>
      </c>
      <c r="L245" s="103">
        <f t="shared" ref="L245:N245" si="12">L238*1000000</f>
        <v>2451683720</v>
      </c>
      <c r="M245" s="103">
        <f t="shared" si="12"/>
        <v>2527230680</v>
      </c>
      <c r="N245" s="103">
        <f t="shared" si="12"/>
        <v>2598867560</v>
      </c>
      <c r="O245"/>
      <c r="P245" s="95" t="s">
        <v>230</v>
      </c>
    </row>
    <row r="247" spans="1:18" ht="15">
      <c r="E247"/>
      <c r="F247"/>
      <c r="G247"/>
      <c r="H247"/>
      <c r="I247"/>
      <c r="J247"/>
      <c r="K247"/>
      <c r="L247"/>
      <c r="M247"/>
      <c r="N247"/>
      <c r="O247"/>
      <c r="P247"/>
    </row>
    <row r="248" spans="1:18" ht="15">
      <c r="D248" s="19"/>
      <c r="E248"/>
      <c r="F248"/>
      <c r="G248"/>
      <c r="H248"/>
      <c r="I248"/>
      <c r="J248"/>
      <c r="K248"/>
      <c r="L248"/>
      <c r="M248"/>
      <c r="N248"/>
      <c r="O248"/>
      <c r="P248"/>
    </row>
    <row r="249" spans="1:18" ht="15">
      <c r="D249" s="19"/>
      <c r="E249"/>
      <c r="F249"/>
      <c r="G249"/>
      <c r="H249"/>
      <c r="I249"/>
      <c r="J249"/>
      <c r="K249"/>
      <c r="L249"/>
      <c r="M249"/>
      <c r="N249"/>
      <c r="O249"/>
      <c r="P249"/>
    </row>
    <row r="250" spans="1:18" ht="15">
      <c r="E250"/>
      <c r="F250"/>
      <c r="G250"/>
      <c r="H250"/>
      <c r="I250"/>
      <c r="J250"/>
      <c r="K250"/>
      <c r="L250"/>
      <c r="M250"/>
      <c r="N250"/>
      <c r="O250"/>
      <c r="P250"/>
    </row>
    <row r="251" spans="1:18" ht="15">
      <c r="E251"/>
      <c r="F251"/>
      <c r="G251"/>
      <c r="H251"/>
      <c r="I251"/>
      <c r="J251"/>
      <c r="K251"/>
      <c r="L251"/>
      <c r="M251"/>
      <c r="N251"/>
      <c r="O251"/>
      <c r="P251"/>
    </row>
    <row r="252" spans="1:18" ht="15">
      <c r="E252"/>
      <c r="F252"/>
      <c r="G252"/>
      <c r="H252"/>
      <c r="I252"/>
      <c r="J252"/>
      <c r="K252"/>
      <c r="L252"/>
      <c r="M252"/>
      <c r="N252"/>
      <c r="O252"/>
      <c r="P252"/>
    </row>
    <row r="253" spans="1:18" ht="15">
      <c r="E253"/>
      <c r="F253"/>
      <c r="G253"/>
      <c r="H253"/>
      <c r="I253"/>
      <c r="J253"/>
      <c r="K253"/>
      <c r="L253"/>
      <c r="M253"/>
      <c r="N253"/>
      <c r="O253"/>
      <c r="P253"/>
    </row>
    <row r="254" spans="1:18" ht="15">
      <c r="E254"/>
      <c r="F254"/>
      <c r="G254"/>
      <c r="H254"/>
      <c r="I254"/>
      <c r="J254"/>
      <c r="K254"/>
      <c r="L254"/>
      <c r="M254"/>
      <c r="N254"/>
      <c r="O254"/>
      <c r="P254"/>
    </row>
    <row r="255" spans="1:18" ht="15">
      <c r="E255"/>
      <c r="F255"/>
      <c r="G255"/>
      <c r="H255"/>
      <c r="I255"/>
      <c r="J255"/>
      <c r="K255"/>
      <c r="L255"/>
      <c r="M255"/>
      <c r="N255"/>
      <c r="O255"/>
      <c r="P255"/>
    </row>
    <row r="256" spans="1:18" ht="15">
      <c r="E256"/>
      <c r="F256"/>
      <c r="G256"/>
      <c r="H256"/>
      <c r="I256"/>
      <c r="J256"/>
      <c r="K256"/>
      <c r="L256"/>
      <c r="M256"/>
      <c r="N256"/>
      <c r="O256"/>
      <c r="P256"/>
    </row>
    <row r="257" spans="5:16" ht="15">
      <c r="E257"/>
      <c r="F257"/>
      <c r="G257"/>
      <c r="H257"/>
      <c r="I257"/>
      <c r="J257"/>
      <c r="K257"/>
      <c r="L257"/>
      <c r="M257"/>
      <c r="N257"/>
      <c r="O257"/>
      <c r="P257"/>
    </row>
    <row r="258" spans="5:16" ht="15">
      <c r="E258"/>
      <c r="F258"/>
      <c r="G258"/>
      <c r="H258"/>
      <c r="I258"/>
      <c r="J258"/>
      <c r="K258"/>
      <c r="L258"/>
      <c r="M258"/>
      <c r="N258"/>
      <c r="O258"/>
      <c r="P258"/>
    </row>
    <row r="259" spans="5:16" ht="15">
      <c r="E259"/>
      <c r="F259"/>
      <c r="G259"/>
      <c r="H259"/>
      <c r="I259"/>
      <c r="J259"/>
      <c r="K259"/>
      <c r="L259"/>
      <c r="M259"/>
      <c r="N259"/>
      <c r="O259"/>
      <c r="P259"/>
    </row>
    <row r="260" spans="5:16" ht="15">
      <c r="E260"/>
      <c r="F260"/>
      <c r="G260"/>
      <c r="H260"/>
      <c r="I260"/>
      <c r="J260"/>
      <c r="K260"/>
      <c r="L260"/>
      <c r="M260"/>
      <c r="N260"/>
      <c r="O260"/>
      <c r="P260"/>
    </row>
    <row r="261" spans="5:16" ht="15">
      <c r="E261"/>
      <c r="F261"/>
      <c r="G261"/>
      <c r="H261"/>
      <c r="I261"/>
      <c r="J261"/>
      <c r="K261"/>
      <c r="L261"/>
      <c r="M261"/>
      <c r="N261"/>
      <c r="O261"/>
      <c r="P261"/>
    </row>
    <row r="262" spans="5:16" ht="15">
      <c r="E262"/>
      <c r="F262"/>
      <c r="G262"/>
      <c r="H262"/>
      <c r="I262"/>
      <c r="J262"/>
      <c r="K262"/>
      <c r="L262"/>
      <c r="M262"/>
      <c r="N262"/>
      <c r="O262"/>
      <c r="P262"/>
    </row>
    <row r="263" spans="5:16" ht="15">
      <c r="E263"/>
      <c r="F263"/>
      <c r="G263"/>
      <c r="H263"/>
      <c r="I263"/>
      <c r="J263"/>
      <c r="K263"/>
      <c r="L263"/>
      <c r="M263"/>
      <c r="N263"/>
      <c r="O263"/>
      <c r="P263"/>
    </row>
    <row r="264" spans="5:16" ht="15">
      <c r="E264"/>
      <c r="F264"/>
      <c r="G264"/>
      <c r="H264"/>
      <c r="I264"/>
      <c r="J264"/>
      <c r="K264"/>
      <c r="L264"/>
      <c r="M264"/>
      <c r="N264"/>
      <c r="O264"/>
      <c r="P264"/>
    </row>
    <row r="265" spans="5:16" ht="15">
      <c r="E265"/>
      <c r="F265"/>
      <c r="G265"/>
      <c r="H265"/>
      <c r="I265"/>
      <c r="J265"/>
      <c r="K265"/>
      <c r="L265"/>
      <c r="M265"/>
      <c r="N265"/>
      <c r="O265"/>
      <c r="P265"/>
    </row>
    <row r="266" spans="5:16" ht="15">
      <c r="E266"/>
      <c r="F266"/>
      <c r="G266"/>
      <c r="H266"/>
      <c r="I266"/>
      <c r="J266"/>
      <c r="K266"/>
      <c r="L266"/>
      <c r="M266"/>
      <c r="N266"/>
      <c r="O266"/>
      <c r="P266"/>
    </row>
    <row r="267" spans="5:16" ht="15">
      <c r="E267"/>
      <c r="F267"/>
      <c r="G267"/>
      <c r="H267"/>
      <c r="I267"/>
      <c r="J267"/>
      <c r="K267"/>
      <c r="L267"/>
      <c r="M267"/>
      <c r="N267"/>
      <c r="O267"/>
      <c r="P267"/>
    </row>
    <row r="268" spans="5:16" ht="15">
      <c r="E268"/>
      <c r="F268"/>
      <c r="G268"/>
      <c r="H268"/>
      <c r="I268"/>
      <c r="J268"/>
      <c r="K268"/>
      <c r="L268"/>
      <c r="M268"/>
      <c r="N268"/>
      <c r="O268"/>
      <c r="P268"/>
    </row>
    <row r="269" spans="5:16" ht="15">
      <c r="E269"/>
      <c r="F269"/>
      <c r="G269"/>
      <c r="H269"/>
      <c r="I269"/>
      <c r="J269"/>
      <c r="K269"/>
      <c r="L269"/>
      <c r="M269"/>
      <c r="N269"/>
      <c r="O269"/>
      <c r="P269"/>
    </row>
    <row r="270" spans="5:16" ht="15">
      <c r="E270"/>
      <c r="F270"/>
      <c r="G270"/>
      <c r="H270"/>
      <c r="I270"/>
      <c r="J270"/>
      <c r="K270"/>
      <c r="L270"/>
      <c r="M270"/>
      <c r="N270"/>
      <c r="O270"/>
      <c r="P270"/>
    </row>
    <row r="271" spans="5:16" ht="15">
      <c r="E271"/>
      <c r="F271"/>
      <c r="G271"/>
      <c r="H271"/>
      <c r="I271"/>
      <c r="J271"/>
      <c r="K271"/>
      <c r="L271"/>
      <c r="M271"/>
      <c r="N271"/>
      <c r="O271"/>
      <c r="P271"/>
    </row>
    <row r="272" spans="5:16" ht="15">
      <c r="E272"/>
      <c r="F272"/>
      <c r="G272"/>
      <c r="H272"/>
      <c r="I272"/>
      <c r="J272"/>
      <c r="K272"/>
      <c r="L272"/>
      <c r="M272"/>
      <c r="N272"/>
      <c r="O272"/>
      <c r="P272"/>
    </row>
    <row r="273" spans="5:16" ht="15">
      <c r="E273"/>
      <c r="F273"/>
      <c r="G273"/>
      <c r="H273"/>
      <c r="I273"/>
      <c r="J273"/>
      <c r="K273"/>
      <c r="L273"/>
      <c r="M273"/>
      <c r="N273"/>
      <c r="O273"/>
      <c r="P273"/>
    </row>
    <row r="274" spans="5:16" ht="15">
      <c r="E274"/>
      <c r="F274"/>
      <c r="G274"/>
      <c r="H274"/>
      <c r="I274"/>
      <c r="J274"/>
      <c r="K274"/>
      <c r="L274"/>
      <c r="M274"/>
      <c r="N274"/>
      <c r="O274"/>
      <c r="P274"/>
    </row>
    <row r="275" spans="5:16" ht="15">
      <c r="E275"/>
      <c r="F275"/>
      <c r="G275"/>
      <c r="H275"/>
      <c r="I275"/>
      <c r="J275"/>
      <c r="K275"/>
      <c r="L275"/>
      <c r="M275"/>
      <c r="N275"/>
      <c r="O275"/>
      <c r="P275"/>
    </row>
    <row r="276" spans="5:16" ht="15">
      <c r="E276"/>
      <c r="F276"/>
      <c r="G276"/>
      <c r="H276"/>
      <c r="I276"/>
      <c r="J276"/>
      <c r="K276"/>
      <c r="L276"/>
      <c r="M276"/>
      <c r="N276"/>
      <c r="O276"/>
      <c r="P276"/>
    </row>
    <row r="277" spans="5:16" ht="15">
      <c r="E277"/>
      <c r="F277"/>
      <c r="G277"/>
      <c r="H277"/>
      <c r="I277"/>
      <c r="J277"/>
      <c r="K277"/>
      <c r="L277"/>
      <c r="M277"/>
      <c r="N277"/>
      <c r="O277"/>
      <c r="P277"/>
    </row>
    <row r="278" spans="5:16" ht="15">
      <c r="E278"/>
      <c r="F278"/>
      <c r="G278"/>
      <c r="H278"/>
      <c r="I278"/>
      <c r="J278"/>
      <c r="K278"/>
      <c r="L278"/>
      <c r="M278"/>
      <c r="N278"/>
      <c r="O278"/>
      <c r="P278"/>
    </row>
    <row r="279" spans="5:16" ht="15">
      <c r="E279"/>
      <c r="F279"/>
      <c r="G279"/>
      <c r="H279"/>
      <c r="I279"/>
      <c r="J279"/>
      <c r="K279"/>
      <c r="L279"/>
      <c r="M279"/>
      <c r="N279"/>
      <c r="O279"/>
      <c r="P279"/>
    </row>
    <row r="280" spans="5:16" ht="15">
      <c r="E280"/>
      <c r="F280"/>
      <c r="G280"/>
      <c r="H280"/>
      <c r="I280"/>
      <c r="J280"/>
      <c r="K280"/>
      <c r="L280"/>
      <c r="M280"/>
      <c r="N280"/>
      <c r="O280"/>
      <c r="P280"/>
    </row>
    <row r="281" spans="5:16" ht="15">
      <c r="E281"/>
      <c r="F281"/>
      <c r="G281"/>
      <c r="H281"/>
      <c r="I281"/>
      <c r="J281"/>
      <c r="K281"/>
      <c r="L281"/>
      <c r="M281"/>
      <c r="N281"/>
      <c r="O281"/>
      <c r="P281"/>
    </row>
  </sheetData>
  <mergeCells count="219">
    <mergeCell ref="P35:P36"/>
    <mergeCell ref="A20:A21"/>
    <mergeCell ref="B20:B21"/>
    <mergeCell ref="C20:C21"/>
    <mergeCell ref="D20:D21"/>
    <mergeCell ref="E20:I20"/>
    <mergeCell ref="K20:O20"/>
    <mergeCell ref="P20:P21"/>
    <mergeCell ref="P7:P8"/>
    <mergeCell ref="A14:A15"/>
    <mergeCell ref="B14:B15"/>
    <mergeCell ref="C14:C15"/>
    <mergeCell ref="D14:D15"/>
    <mergeCell ref="E14:I14"/>
    <mergeCell ref="K14:O14"/>
    <mergeCell ref="P14:P15"/>
    <mergeCell ref="A7:A8"/>
    <mergeCell ref="B7:B8"/>
    <mergeCell ref="C7:C8"/>
    <mergeCell ref="D7:D8"/>
    <mergeCell ref="E7:I7"/>
    <mergeCell ref="K7:O7"/>
    <mergeCell ref="P27:P28"/>
    <mergeCell ref="A35:A36"/>
    <mergeCell ref="K65:O65"/>
    <mergeCell ref="P65:P66"/>
    <mergeCell ref="B71:B72"/>
    <mergeCell ref="C71:C72"/>
    <mergeCell ref="D71:D72"/>
    <mergeCell ref="E71:I71"/>
    <mergeCell ref="K71:O71"/>
    <mergeCell ref="P71:P72"/>
    <mergeCell ref="A58:A59"/>
    <mergeCell ref="B58:B59"/>
    <mergeCell ref="C58:C59"/>
    <mergeCell ref="D58:D59"/>
    <mergeCell ref="E58:I58"/>
    <mergeCell ref="K58:O58"/>
    <mergeCell ref="P58:P59"/>
    <mergeCell ref="A71:A72"/>
    <mergeCell ref="A65:A66"/>
    <mergeCell ref="B65:B66"/>
    <mergeCell ref="C65:C66"/>
    <mergeCell ref="D65:D66"/>
    <mergeCell ref="E65:I65"/>
    <mergeCell ref="C77:C78"/>
    <mergeCell ref="A136:A137"/>
    <mergeCell ref="B136:B137"/>
    <mergeCell ref="C136:C137"/>
    <mergeCell ref="D136:D137"/>
    <mergeCell ref="E136:I136"/>
    <mergeCell ref="K136:O136"/>
    <mergeCell ref="A128:A129"/>
    <mergeCell ref="B128:B129"/>
    <mergeCell ref="C128:C129"/>
    <mergeCell ref="D128:D129"/>
    <mergeCell ref="E128:I128"/>
    <mergeCell ref="K128:O128"/>
    <mergeCell ref="D77:D78"/>
    <mergeCell ref="E77:I77"/>
    <mergeCell ref="K77:O77"/>
    <mergeCell ref="A89:A90"/>
    <mergeCell ref="B89:B90"/>
    <mergeCell ref="C89:C90"/>
    <mergeCell ref="D89:D90"/>
    <mergeCell ref="E95:I95"/>
    <mergeCell ref="K95:O95"/>
    <mergeCell ref="K89:O89"/>
    <mergeCell ref="K113:O113"/>
    <mergeCell ref="C35:C36"/>
    <mergeCell ref="D35:D36"/>
    <mergeCell ref="E35:I35"/>
    <mergeCell ref="A27:A28"/>
    <mergeCell ref="B27:B28"/>
    <mergeCell ref="C27:C28"/>
    <mergeCell ref="D27:D28"/>
    <mergeCell ref="E27:I27"/>
    <mergeCell ref="K27:O27"/>
    <mergeCell ref="B35:B36"/>
    <mergeCell ref="K35:O35"/>
    <mergeCell ref="P42:P43"/>
    <mergeCell ref="A50:A51"/>
    <mergeCell ref="B50:B51"/>
    <mergeCell ref="C50:C51"/>
    <mergeCell ref="D50:D51"/>
    <mergeCell ref="E50:I50"/>
    <mergeCell ref="K50:O50"/>
    <mergeCell ref="P50:P51"/>
    <mergeCell ref="A42:A43"/>
    <mergeCell ref="B42:B43"/>
    <mergeCell ref="C42:C43"/>
    <mergeCell ref="D42:D43"/>
    <mergeCell ref="E42:I42"/>
    <mergeCell ref="K42:O42"/>
    <mergeCell ref="A77:A78"/>
    <mergeCell ref="B77:B78"/>
    <mergeCell ref="P113:P114"/>
    <mergeCell ref="A107:A108"/>
    <mergeCell ref="B107:B108"/>
    <mergeCell ref="C107:C108"/>
    <mergeCell ref="D107:D108"/>
    <mergeCell ref="E107:I107"/>
    <mergeCell ref="K107:O107"/>
    <mergeCell ref="A83:A84"/>
    <mergeCell ref="B83:B84"/>
    <mergeCell ref="C83:C84"/>
    <mergeCell ref="D83:D84"/>
    <mergeCell ref="E83:I83"/>
    <mergeCell ref="K83:O83"/>
    <mergeCell ref="A101:A102"/>
    <mergeCell ref="B101:B102"/>
    <mergeCell ref="C101:C102"/>
    <mergeCell ref="D101:D102"/>
    <mergeCell ref="E101:I101"/>
    <mergeCell ref="K101:O101"/>
    <mergeCell ref="A95:A96"/>
    <mergeCell ref="B95:B96"/>
    <mergeCell ref="C95:C96"/>
    <mergeCell ref="D95:D96"/>
    <mergeCell ref="E89:I89"/>
    <mergeCell ref="P77:P78"/>
    <mergeCell ref="P89:P90"/>
    <mergeCell ref="P101:P102"/>
    <mergeCell ref="A157:A158"/>
    <mergeCell ref="B157:B158"/>
    <mergeCell ref="C157:C158"/>
    <mergeCell ref="D157:D158"/>
    <mergeCell ref="K157:O157"/>
    <mergeCell ref="P157:P158"/>
    <mergeCell ref="P143:P144"/>
    <mergeCell ref="A143:A144"/>
    <mergeCell ref="P136:P137"/>
    <mergeCell ref="P128:P129"/>
    <mergeCell ref="A119:A120"/>
    <mergeCell ref="P119:P120"/>
    <mergeCell ref="P107:P108"/>
    <mergeCell ref="P95:P96"/>
    <mergeCell ref="P83:P84"/>
    <mergeCell ref="A113:A114"/>
    <mergeCell ref="B113:B114"/>
    <mergeCell ref="C113:C114"/>
    <mergeCell ref="D113:D114"/>
    <mergeCell ref="E113:I113"/>
    <mergeCell ref="B119:B120"/>
    <mergeCell ref="C119:C120"/>
    <mergeCell ref="D119:D120"/>
    <mergeCell ref="E119:I119"/>
    <mergeCell ref="K119:O119"/>
    <mergeCell ref="B143:B144"/>
    <mergeCell ref="C143:C144"/>
    <mergeCell ref="D143:D144"/>
    <mergeCell ref="E143:I143"/>
    <mergeCell ref="K143:O143"/>
    <mergeCell ref="A173:A174"/>
    <mergeCell ref="B173:B174"/>
    <mergeCell ref="C173:C174"/>
    <mergeCell ref="D173:D174"/>
    <mergeCell ref="K173:O173"/>
    <mergeCell ref="P173:P174"/>
    <mergeCell ref="B163:B164"/>
    <mergeCell ref="C163:C164"/>
    <mergeCell ref="D163:D164"/>
    <mergeCell ref="K163:O163"/>
    <mergeCell ref="P163:P164"/>
    <mergeCell ref="A163:A164"/>
    <mergeCell ref="P179:P180"/>
    <mergeCell ref="A185:A186"/>
    <mergeCell ref="B185:B186"/>
    <mergeCell ref="C185:C186"/>
    <mergeCell ref="D185:D186"/>
    <mergeCell ref="K185:O185"/>
    <mergeCell ref="P185:P186"/>
    <mergeCell ref="A179:A180"/>
    <mergeCell ref="B179:B180"/>
    <mergeCell ref="C179:C180"/>
    <mergeCell ref="D179:D180"/>
    <mergeCell ref="K179:O179"/>
    <mergeCell ref="A205:A206"/>
    <mergeCell ref="B205:B206"/>
    <mergeCell ref="C205:C206"/>
    <mergeCell ref="D205:D206"/>
    <mergeCell ref="K205:O205"/>
    <mergeCell ref="P205:P206"/>
    <mergeCell ref="P191:P192"/>
    <mergeCell ref="A197:A198"/>
    <mergeCell ref="B197:B198"/>
    <mergeCell ref="C197:C198"/>
    <mergeCell ref="D197:D198"/>
    <mergeCell ref="K197:O197"/>
    <mergeCell ref="P197:P198"/>
    <mergeCell ref="A191:A192"/>
    <mergeCell ref="B191:B192"/>
    <mergeCell ref="C191:C192"/>
    <mergeCell ref="D191:D192"/>
    <mergeCell ref="K191:O191"/>
    <mergeCell ref="A219:A220"/>
    <mergeCell ref="B219:B220"/>
    <mergeCell ref="C219:C220"/>
    <mergeCell ref="D219:D220"/>
    <mergeCell ref="K219:O219"/>
    <mergeCell ref="P219:P220"/>
    <mergeCell ref="A212:A213"/>
    <mergeCell ref="B212:B213"/>
    <mergeCell ref="C212:C213"/>
    <mergeCell ref="D212:D213"/>
    <mergeCell ref="K212:O212"/>
    <mergeCell ref="P212:P213"/>
    <mergeCell ref="A236:A237"/>
    <mergeCell ref="B236:B237"/>
    <mergeCell ref="C236:C237"/>
    <mergeCell ref="D236:D237"/>
    <mergeCell ref="K236:O236"/>
    <mergeCell ref="P236:P237"/>
    <mergeCell ref="A226:A227"/>
    <mergeCell ref="B226:B227"/>
    <mergeCell ref="C226:C227"/>
    <mergeCell ref="D226:D227"/>
    <mergeCell ref="K226:O226"/>
    <mergeCell ref="P226:P227"/>
  </mergeCells>
  <hyperlinks>
    <hyperlink ref="C67" location="Návštevnosť_SR!A1" display="Počet návštev kultúrnych podujatí a kultúrnych inštitúcií " xr:uid="{00000000-0004-0000-0200-000000000000}"/>
    <hyperlink ref="P67" location="Návštevnosť_ČR!A1" display="NIPOS, ČR (oblasti: divadlá, knižnice, múzeá, pamiatky, výstavy, festivaly, hudobné súbory)" xr:uid="{00000000-0004-0000-0200-000001000000}"/>
  </hyperlink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zoomScaleNormal="100" workbookViewId="0">
      <selection activeCell="D27" sqref="D27"/>
    </sheetView>
  </sheetViews>
  <sheetFormatPr defaultRowHeight="16.5"/>
  <cols>
    <col min="1" max="1" width="14.7109375" style="68" customWidth="1"/>
    <col min="2" max="2" width="28.140625" style="68" customWidth="1"/>
    <col min="3" max="3" width="14.85546875" style="68" customWidth="1"/>
    <col min="4" max="4" width="10.42578125" style="68" customWidth="1"/>
    <col min="5" max="5" width="10.42578125" style="68" bestFit="1" customWidth="1"/>
    <col min="6" max="6" width="12.140625" style="68" customWidth="1"/>
    <col min="7" max="7" width="11" style="68" customWidth="1"/>
    <col min="8" max="8" width="10.28515625" style="68" customWidth="1"/>
    <col min="9" max="9" width="11.42578125" style="68" customWidth="1"/>
    <col min="10" max="10" width="11.28515625" style="68" customWidth="1"/>
    <col min="11" max="11" width="11" style="68" bestFit="1" customWidth="1"/>
    <col min="12" max="15" width="10.85546875" style="68" customWidth="1"/>
    <col min="16" max="16384" width="9.140625" style="68"/>
  </cols>
  <sheetData>
    <row r="1" spans="1:10">
      <c r="A1" s="74" t="s">
        <v>201</v>
      </c>
    </row>
    <row r="3" spans="1:10" ht="16.5" customHeight="1">
      <c r="A3" s="158" t="s">
        <v>452</v>
      </c>
      <c r="B3" s="155"/>
      <c r="C3" s="155"/>
      <c r="D3" s="155"/>
      <c r="E3" s="155"/>
      <c r="F3" s="155"/>
      <c r="G3" s="155"/>
      <c r="H3" s="155"/>
    </row>
    <row r="4" spans="1:10">
      <c r="A4" s="164" t="s">
        <v>194</v>
      </c>
    </row>
    <row r="5" spans="1:10" s="201" customFormat="1">
      <c r="B5" s="202"/>
      <c r="C5" s="202"/>
      <c r="D5" s="202"/>
      <c r="E5" s="203"/>
      <c r="F5" s="203"/>
      <c r="G5" s="203"/>
      <c r="H5" s="203"/>
      <c r="I5" s="203"/>
      <c r="J5" s="203"/>
    </row>
    <row r="6" spans="1:10" ht="39.75">
      <c r="A6" s="201"/>
      <c r="B6" s="159" t="s">
        <v>331</v>
      </c>
      <c r="C6" s="159" t="s">
        <v>332</v>
      </c>
      <c r="D6" s="159" t="s">
        <v>333</v>
      </c>
      <c r="E6" s="159" t="s">
        <v>334</v>
      </c>
      <c r="F6" s="159" t="s">
        <v>335</v>
      </c>
      <c r="G6" s="159" t="s">
        <v>336</v>
      </c>
      <c r="H6" s="159" t="s">
        <v>337</v>
      </c>
      <c r="I6" s="160" t="s">
        <v>338</v>
      </c>
      <c r="J6" s="159" t="s">
        <v>339</v>
      </c>
    </row>
    <row r="7" spans="1:10">
      <c r="A7" s="228" t="s">
        <v>340</v>
      </c>
      <c r="B7" s="161" t="s">
        <v>341</v>
      </c>
      <c r="C7" s="122">
        <v>1146542.5900000001</v>
      </c>
      <c r="D7" s="122">
        <v>0</v>
      </c>
      <c r="E7" s="122">
        <v>0</v>
      </c>
      <c r="F7" s="122">
        <v>641200</v>
      </c>
      <c r="G7" s="122">
        <v>0</v>
      </c>
      <c r="H7" s="123"/>
      <c r="I7" s="124">
        <v>1787742.59</v>
      </c>
      <c r="J7" s="122">
        <v>1787742.59</v>
      </c>
    </row>
    <row r="8" spans="1:10">
      <c r="A8" s="234"/>
      <c r="B8" s="162" t="s">
        <v>325</v>
      </c>
      <c r="C8" s="125" t="s">
        <v>327</v>
      </c>
      <c r="D8" s="125" t="s">
        <v>327</v>
      </c>
      <c r="E8" s="125" t="s">
        <v>327</v>
      </c>
      <c r="F8" s="125">
        <v>7573920.5999999996</v>
      </c>
      <c r="G8" s="125" t="s">
        <v>327</v>
      </c>
      <c r="H8" s="125"/>
      <c r="I8" s="124">
        <v>7573920.5999999996</v>
      </c>
      <c r="J8" s="125">
        <v>7573920.5999999996</v>
      </c>
    </row>
    <row r="9" spans="1:10" ht="15.75" customHeight="1">
      <c r="A9" s="234"/>
      <c r="B9" s="162" t="s">
        <v>342</v>
      </c>
      <c r="C9" s="125" t="s">
        <v>327</v>
      </c>
      <c r="D9" s="125" t="s">
        <v>327</v>
      </c>
      <c r="E9" s="125" t="s">
        <v>327</v>
      </c>
      <c r="F9" s="125" t="s">
        <v>327</v>
      </c>
      <c r="G9" s="125" t="s">
        <v>327</v>
      </c>
      <c r="H9" s="125"/>
      <c r="I9" s="124">
        <v>0</v>
      </c>
      <c r="J9" s="125">
        <v>0</v>
      </c>
    </row>
    <row r="10" spans="1:10">
      <c r="A10" s="235"/>
      <c r="B10" s="163" t="s">
        <v>324</v>
      </c>
      <c r="C10" s="126">
        <v>7362930.6600000001</v>
      </c>
      <c r="D10" s="126">
        <v>9275401</v>
      </c>
      <c r="E10" s="126">
        <v>40886676</v>
      </c>
      <c r="F10" s="126">
        <v>1381000</v>
      </c>
      <c r="G10" s="126">
        <v>485070</v>
      </c>
      <c r="H10" s="127"/>
      <c r="I10" s="128">
        <v>58906007.659999996</v>
      </c>
      <c r="J10" s="126">
        <v>59391077.659999996</v>
      </c>
    </row>
    <row r="11" spans="1:10">
      <c r="A11" s="228" t="s">
        <v>343</v>
      </c>
      <c r="B11" s="161" t="s">
        <v>323</v>
      </c>
      <c r="C11" s="122">
        <v>993394.75000000012</v>
      </c>
      <c r="D11" s="122">
        <v>0</v>
      </c>
      <c r="E11" s="122">
        <v>0</v>
      </c>
      <c r="F11" s="122">
        <v>164376</v>
      </c>
      <c r="G11" s="122">
        <v>0</v>
      </c>
      <c r="H11" s="123"/>
      <c r="I11" s="124">
        <v>1157770.75</v>
      </c>
      <c r="J11" s="122">
        <v>1157770.75</v>
      </c>
    </row>
    <row r="12" spans="1:10">
      <c r="A12" s="234"/>
      <c r="B12" s="162" t="s">
        <v>322</v>
      </c>
      <c r="C12" s="125" t="s">
        <v>327</v>
      </c>
      <c r="D12" s="125" t="s">
        <v>327</v>
      </c>
      <c r="E12" s="125" t="s">
        <v>327</v>
      </c>
      <c r="F12" s="125" t="s">
        <v>327</v>
      </c>
      <c r="G12" s="125" t="s">
        <v>327</v>
      </c>
      <c r="H12" s="125"/>
      <c r="I12" s="124">
        <v>0</v>
      </c>
      <c r="J12" s="125">
        <v>0</v>
      </c>
    </row>
    <row r="13" spans="1:10">
      <c r="A13" s="235"/>
      <c r="B13" s="163" t="s">
        <v>321</v>
      </c>
      <c r="C13" s="126">
        <v>0</v>
      </c>
      <c r="D13" s="126">
        <v>0</v>
      </c>
      <c r="E13" s="126">
        <v>0</v>
      </c>
      <c r="F13" s="126">
        <v>439167</v>
      </c>
      <c r="G13" s="126">
        <v>96822</v>
      </c>
      <c r="H13" s="127"/>
      <c r="I13" s="128">
        <v>439167</v>
      </c>
      <c r="J13" s="126">
        <v>535989</v>
      </c>
    </row>
    <row r="14" spans="1:10">
      <c r="A14" s="228" t="s">
        <v>344</v>
      </c>
      <c r="B14" s="161" t="s">
        <v>320</v>
      </c>
      <c r="C14" s="122">
        <v>6417982.7400000002</v>
      </c>
      <c r="D14" s="122">
        <v>822381</v>
      </c>
      <c r="E14" s="122">
        <v>4109533</v>
      </c>
      <c r="F14" s="122">
        <v>10251017.116950076</v>
      </c>
      <c r="G14" s="122">
        <v>343651</v>
      </c>
      <c r="H14" s="123"/>
      <c r="I14" s="124">
        <v>21600913.856950074</v>
      </c>
      <c r="J14" s="122">
        <v>21944564.856950074</v>
      </c>
    </row>
    <row r="15" spans="1:10">
      <c r="A15" s="235"/>
      <c r="B15" s="163" t="s">
        <v>319</v>
      </c>
      <c r="C15" s="126">
        <v>51482896</v>
      </c>
      <c r="D15" s="126">
        <v>29349</v>
      </c>
      <c r="E15" s="126">
        <v>1873167</v>
      </c>
      <c r="F15" s="126">
        <v>257507</v>
      </c>
      <c r="G15" s="126">
        <v>67535</v>
      </c>
      <c r="H15" s="126">
        <v>83219881</v>
      </c>
      <c r="I15" s="128">
        <v>136862800</v>
      </c>
      <c r="J15" s="126">
        <v>136930335</v>
      </c>
    </row>
    <row r="16" spans="1:10">
      <c r="A16" s="228" t="s">
        <v>345</v>
      </c>
      <c r="B16" s="161" t="s">
        <v>318</v>
      </c>
      <c r="C16" s="122">
        <v>1256682</v>
      </c>
      <c r="D16" s="122">
        <v>0</v>
      </c>
      <c r="E16" s="122">
        <v>0</v>
      </c>
      <c r="F16" s="122">
        <v>1859421</v>
      </c>
      <c r="G16" s="122">
        <v>0</v>
      </c>
      <c r="H16" s="123"/>
      <c r="I16" s="124">
        <v>3116103</v>
      </c>
      <c r="J16" s="122">
        <v>3116103</v>
      </c>
    </row>
    <row r="17" spans="1:10">
      <c r="A17" s="234"/>
      <c r="B17" s="162" t="s">
        <v>346</v>
      </c>
      <c r="C17" s="125">
        <v>2011039.9999999993</v>
      </c>
      <c r="D17" s="125">
        <v>0</v>
      </c>
      <c r="E17" s="125">
        <v>0</v>
      </c>
      <c r="F17" s="125">
        <v>1653389</v>
      </c>
      <c r="G17" s="125">
        <v>0</v>
      </c>
      <c r="H17" s="129"/>
      <c r="I17" s="124">
        <v>3664428.9999999991</v>
      </c>
      <c r="J17" s="125">
        <v>3664428.9999999991</v>
      </c>
    </row>
    <row r="18" spans="1:10">
      <c r="A18" s="234"/>
      <c r="B18" s="162" t="s">
        <v>347</v>
      </c>
      <c r="C18" s="125">
        <v>15969165.08</v>
      </c>
      <c r="D18" s="125">
        <v>97314</v>
      </c>
      <c r="E18" s="125">
        <v>6669488</v>
      </c>
      <c r="F18" s="125">
        <v>3100966</v>
      </c>
      <c r="G18" s="125">
        <v>78517</v>
      </c>
      <c r="H18" s="129"/>
      <c r="I18" s="124">
        <v>25836933.079999998</v>
      </c>
      <c r="J18" s="125">
        <v>25915450.079999998</v>
      </c>
    </row>
    <row r="19" spans="1:10">
      <c r="A19" s="235"/>
      <c r="B19" s="163" t="s">
        <v>348</v>
      </c>
      <c r="C19" s="125">
        <v>40644422.879999995</v>
      </c>
      <c r="D19" s="130">
        <v>19324971</v>
      </c>
      <c r="E19" s="130">
        <v>1347324</v>
      </c>
      <c r="F19" s="130">
        <v>2383064</v>
      </c>
      <c r="G19" s="130">
        <v>212089</v>
      </c>
      <c r="H19" s="131"/>
      <c r="I19" s="128">
        <v>63699781.879999995</v>
      </c>
      <c r="J19" s="130">
        <v>63911870.879999995</v>
      </c>
    </row>
    <row r="20" spans="1:10">
      <c r="A20" s="234" t="s">
        <v>349</v>
      </c>
      <c r="B20" s="161" t="s">
        <v>317</v>
      </c>
      <c r="C20" s="122">
        <v>9601783.0600000005</v>
      </c>
      <c r="D20" s="122">
        <v>0</v>
      </c>
      <c r="E20" s="122">
        <v>0</v>
      </c>
      <c r="F20" s="122">
        <v>3825478</v>
      </c>
      <c r="G20" s="122">
        <v>0</v>
      </c>
      <c r="H20" s="123"/>
      <c r="I20" s="124">
        <v>13427261.060000001</v>
      </c>
      <c r="J20" s="122">
        <v>13427261.060000001</v>
      </c>
    </row>
    <row r="21" spans="1:10">
      <c r="A21" s="234"/>
      <c r="B21" s="162" t="s">
        <v>316</v>
      </c>
      <c r="C21" s="125">
        <v>29863292.039999999</v>
      </c>
      <c r="D21" s="125">
        <v>9923692</v>
      </c>
      <c r="E21" s="125">
        <v>6250295</v>
      </c>
      <c r="F21" s="125">
        <v>11861299</v>
      </c>
      <c r="G21" s="125">
        <v>7305815</v>
      </c>
      <c r="H21" s="129"/>
      <c r="I21" s="124">
        <v>57898578.039999999</v>
      </c>
      <c r="J21" s="125">
        <v>65204393.039999999</v>
      </c>
    </row>
    <row r="22" spans="1:10">
      <c r="A22" s="234"/>
      <c r="B22" s="162" t="s">
        <v>315</v>
      </c>
      <c r="C22" s="125">
        <v>32435143</v>
      </c>
      <c r="D22" s="125">
        <v>15735501</v>
      </c>
      <c r="E22" s="125">
        <v>11664885</v>
      </c>
      <c r="F22" s="125">
        <v>1723753</v>
      </c>
      <c r="G22" s="125">
        <v>164670</v>
      </c>
      <c r="H22" s="129"/>
      <c r="I22" s="124">
        <v>61559282</v>
      </c>
      <c r="J22" s="125">
        <v>61723952</v>
      </c>
    </row>
    <row r="23" spans="1:10">
      <c r="A23" s="235"/>
      <c r="B23" s="163" t="s">
        <v>314</v>
      </c>
      <c r="C23" s="126">
        <v>29995894</v>
      </c>
      <c r="D23" s="126">
        <v>26124340</v>
      </c>
      <c r="E23" s="126">
        <v>3349212</v>
      </c>
      <c r="F23" s="126">
        <v>2515017</v>
      </c>
      <c r="G23" s="126">
        <v>672130</v>
      </c>
      <c r="H23" s="127"/>
      <c r="I23" s="128">
        <v>61984463</v>
      </c>
      <c r="J23" s="126">
        <v>62656593</v>
      </c>
    </row>
    <row r="24" spans="1:10">
      <c r="A24" s="201"/>
      <c r="B24" s="132" t="s">
        <v>257</v>
      </c>
      <c r="C24" s="128">
        <v>229181168.79999998</v>
      </c>
      <c r="D24" s="128">
        <v>81332949</v>
      </c>
      <c r="E24" s="128">
        <v>76150580</v>
      </c>
      <c r="F24" s="128">
        <v>49630574.716950074</v>
      </c>
      <c r="G24" s="128">
        <v>9426299</v>
      </c>
      <c r="H24" s="128">
        <v>83219881</v>
      </c>
      <c r="I24" s="128">
        <v>519515153.51695001</v>
      </c>
      <c r="J24" s="133">
        <v>528941452.51695007</v>
      </c>
    </row>
    <row r="25" spans="1:10">
      <c r="A25" s="201"/>
      <c r="B25" s="134"/>
      <c r="C25" s="134"/>
      <c r="D25" s="134"/>
      <c r="E25" s="134"/>
      <c r="F25" s="134"/>
      <c r="G25" s="134"/>
      <c r="H25" s="134"/>
      <c r="I25" s="134"/>
    </row>
    <row r="26" spans="1:10">
      <c r="E26" s="134"/>
      <c r="F26" s="134"/>
      <c r="G26" s="134"/>
      <c r="H26" s="134"/>
      <c r="I26" s="134"/>
      <c r="J26" s="134"/>
    </row>
    <row r="27" spans="1:10" s="201" customFormat="1">
      <c r="B27" s="134"/>
      <c r="C27" s="134"/>
      <c r="D27" s="134"/>
      <c r="E27" s="134"/>
      <c r="F27" s="134"/>
      <c r="G27" s="134"/>
      <c r="H27" s="134"/>
      <c r="I27" s="134"/>
      <c r="J27" s="134"/>
    </row>
    <row r="28" spans="1:10" s="201" customFormat="1">
      <c r="B28" s="134"/>
      <c r="C28" s="134"/>
      <c r="D28" s="134"/>
      <c r="E28" s="134"/>
      <c r="F28" s="134"/>
      <c r="G28" s="134"/>
      <c r="H28" s="134"/>
      <c r="I28" s="134"/>
      <c r="J28" s="134"/>
    </row>
    <row r="29" spans="1:10">
      <c r="A29" s="201"/>
      <c r="B29" s="134"/>
      <c r="C29" s="134"/>
      <c r="D29" s="134"/>
      <c r="E29" s="134"/>
      <c r="F29" s="134"/>
      <c r="G29" s="134"/>
      <c r="H29" s="134"/>
      <c r="I29" s="134"/>
      <c r="J29" s="134"/>
    </row>
  </sheetData>
  <mergeCells count="5">
    <mergeCell ref="A7:A10"/>
    <mergeCell ref="A11:A13"/>
    <mergeCell ref="A14:A15"/>
    <mergeCell ref="A16:A19"/>
    <mergeCell ref="A20:A23"/>
  </mergeCells>
  <hyperlinks>
    <hyperlink ref="A1" location="Intro!A1" display="Späť na obsah"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4"/>
  <dimension ref="A1:K7"/>
  <sheetViews>
    <sheetView workbookViewId="0">
      <selection activeCell="F7" sqref="F7"/>
    </sheetView>
  </sheetViews>
  <sheetFormatPr defaultColWidth="9.140625" defaultRowHeight="16.5"/>
  <cols>
    <col min="1" max="1" width="21.42578125" style="68" customWidth="1"/>
    <col min="2" max="16384" width="9.140625" style="68"/>
  </cols>
  <sheetData>
    <row r="1" spans="1:11">
      <c r="A1" s="74" t="s">
        <v>201</v>
      </c>
    </row>
    <row r="3" spans="1:11">
      <c r="A3" s="236" t="s">
        <v>186</v>
      </c>
      <c r="B3" s="236"/>
      <c r="C3" s="236"/>
      <c r="D3" s="236"/>
      <c r="E3" s="236"/>
      <c r="F3" s="236"/>
      <c r="G3" s="236"/>
      <c r="H3" s="236"/>
    </row>
    <row r="4" spans="1:11">
      <c r="A4" s="72" t="s">
        <v>190</v>
      </c>
      <c r="B4" s="70"/>
      <c r="C4" s="70"/>
      <c r="D4" s="70"/>
      <c r="E4" s="70"/>
      <c r="F4" s="70"/>
      <c r="G4" s="70"/>
      <c r="H4" s="70"/>
    </row>
    <row r="5" spans="1:11">
      <c r="A5" s="70"/>
      <c r="B5" s="70"/>
      <c r="C5" s="70"/>
      <c r="D5" s="70"/>
      <c r="E5" s="70"/>
      <c r="F5" s="70"/>
      <c r="G5" s="70"/>
      <c r="H5" s="70"/>
    </row>
    <row r="6" spans="1:11">
      <c r="A6" s="67" t="s">
        <v>203</v>
      </c>
      <c r="B6" s="67">
        <v>1990</v>
      </c>
      <c r="C6" s="67">
        <v>1992</v>
      </c>
      <c r="D6" s="67">
        <v>1994</v>
      </c>
      <c r="E6" s="67">
        <v>1998</v>
      </c>
      <c r="F6" s="67">
        <v>2002</v>
      </c>
      <c r="G6" s="67">
        <v>2006</v>
      </c>
      <c r="H6" s="67">
        <v>2010</v>
      </c>
      <c r="I6" s="67">
        <v>2012</v>
      </c>
      <c r="J6" s="67">
        <v>2016</v>
      </c>
      <c r="K6" s="67">
        <v>2020</v>
      </c>
    </row>
    <row r="7" spans="1:11">
      <c r="A7" s="68" t="s">
        <v>204</v>
      </c>
      <c r="B7" s="73">
        <v>95.39</v>
      </c>
      <c r="C7" s="73">
        <v>84.2</v>
      </c>
      <c r="D7" s="73">
        <v>75.650000000000006</v>
      </c>
      <c r="E7" s="73">
        <v>84.24</v>
      </c>
      <c r="F7" s="73">
        <v>70.06</v>
      </c>
      <c r="G7" s="73">
        <v>54.67</v>
      </c>
      <c r="H7" s="73">
        <v>58.83</v>
      </c>
      <c r="I7" s="73">
        <v>59.11</v>
      </c>
      <c r="J7" s="73">
        <v>59.82</v>
      </c>
      <c r="K7" s="73">
        <v>65.8</v>
      </c>
    </row>
  </sheetData>
  <mergeCells count="1">
    <mergeCell ref="A3:H3"/>
  </mergeCells>
  <hyperlinks>
    <hyperlink ref="A1" location="Intro!A1" display="Späť na obsah"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dimension ref="A1:E8"/>
  <sheetViews>
    <sheetView workbookViewId="0">
      <selection activeCell="B11" sqref="B11"/>
    </sheetView>
  </sheetViews>
  <sheetFormatPr defaultColWidth="9.140625" defaultRowHeight="16.5"/>
  <cols>
    <col min="1" max="1" width="18.7109375" style="68" bestFit="1" customWidth="1"/>
    <col min="2" max="16384" width="9.140625" style="68"/>
  </cols>
  <sheetData>
    <row r="1" spans="1:5">
      <c r="A1" s="74" t="s">
        <v>201</v>
      </c>
    </row>
    <row r="3" spans="1:5">
      <c r="A3" s="76" t="s">
        <v>187</v>
      </c>
    </row>
    <row r="4" spans="1:5">
      <c r="A4" s="72" t="s">
        <v>194</v>
      </c>
    </row>
    <row r="5" spans="1:5">
      <c r="A5" s="71"/>
    </row>
    <row r="6" spans="1:5">
      <c r="A6" s="67" t="s">
        <v>191</v>
      </c>
      <c r="B6" s="67">
        <v>2017</v>
      </c>
      <c r="C6" s="67">
        <v>2018</v>
      </c>
      <c r="D6" s="67">
        <v>2019</v>
      </c>
      <c r="E6" s="67">
        <v>2020</v>
      </c>
    </row>
    <row r="7" spans="1:5">
      <c r="A7" s="68" t="s">
        <v>192</v>
      </c>
      <c r="B7" s="75">
        <v>254.34887547997806</v>
      </c>
      <c r="C7" s="75">
        <v>277.2612909124154</v>
      </c>
      <c r="D7" s="75">
        <v>292.18851709636129</v>
      </c>
      <c r="E7" s="75"/>
    </row>
    <row r="8" spans="1:5">
      <c r="A8" s="68" t="s">
        <v>193</v>
      </c>
      <c r="B8" s="75">
        <v>257.57009345794393</v>
      </c>
      <c r="C8" s="75">
        <v>291.58878504672896</v>
      </c>
      <c r="D8" s="75">
        <v>340.93457943925233</v>
      </c>
      <c r="E8" s="75">
        <v>331.58878504672896</v>
      </c>
    </row>
  </sheetData>
  <hyperlinks>
    <hyperlink ref="A1" location="Intro!A1" display="Späť na obsah"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6"/>
  <dimension ref="A1:I25"/>
  <sheetViews>
    <sheetView workbookViewId="0">
      <selection activeCell="D16" sqref="D16"/>
    </sheetView>
  </sheetViews>
  <sheetFormatPr defaultColWidth="9.140625" defaultRowHeight="15"/>
  <cols>
    <col min="1" max="1" width="15.28515625" style="77" customWidth="1"/>
    <col min="2" max="4" width="10" style="77" bestFit="1" customWidth="1"/>
    <col min="5" max="16384" width="9.140625" style="77"/>
  </cols>
  <sheetData>
    <row r="1" spans="1:9" ht="16.5">
      <c r="A1" s="74" t="s">
        <v>201</v>
      </c>
    </row>
    <row r="2" spans="1:9" ht="16.5">
      <c r="A2" s="68"/>
    </row>
    <row r="3" spans="1:9" ht="16.5">
      <c r="A3" s="76" t="s">
        <v>188</v>
      </c>
    </row>
    <row r="4" spans="1:9" ht="16.5">
      <c r="A4" s="72" t="s">
        <v>194</v>
      </c>
    </row>
    <row r="6" spans="1:9" ht="16.5">
      <c r="A6" s="67" t="s">
        <v>205</v>
      </c>
      <c r="B6" s="67">
        <v>2017</v>
      </c>
      <c r="C6" s="67">
        <v>2018</v>
      </c>
      <c r="D6" s="67">
        <v>2019</v>
      </c>
      <c r="E6" s="68"/>
      <c r="F6" s="68"/>
      <c r="G6" s="68"/>
      <c r="H6" s="68"/>
      <c r="I6" s="68"/>
    </row>
    <row r="7" spans="1:9" ht="16.5">
      <c r="A7" s="68" t="s">
        <v>195</v>
      </c>
      <c r="B7" s="75">
        <v>38.948985189248489</v>
      </c>
      <c r="C7" s="75">
        <v>52.361492046077892</v>
      </c>
      <c r="D7" s="75">
        <v>60.574510879502654</v>
      </c>
      <c r="E7" s="68"/>
      <c r="F7" s="68"/>
      <c r="G7" s="68"/>
      <c r="H7" s="68"/>
      <c r="I7" s="78"/>
    </row>
    <row r="8" spans="1:9" ht="16.5">
      <c r="A8" s="68" t="s">
        <v>196</v>
      </c>
      <c r="B8" s="75">
        <v>162.92103925233644</v>
      </c>
      <c r="C8" s="75">
        <v>205.6747738317757</v>
      </c>
      <c r="D8" s="75">
        <v>208.22896448598132</v>
      </c>
      <c r="E8" s="79"/>
      <c r="F8" s="79"/>
      <c r="G8" s="68"/>
      <c r="H8" s="68"/>
      <c r="I8" s="78"/>
    </row>
    <row r="9" spans="1:9" ht="16.5">
      <c r="A9" s="68"/>
      <c r="B9" s="68"/>
      <c r="C9" s="68"/>
      <c r="D9" s="68"/>
      <c r="E9" s="79"/>
      <c r="F9" s="79"/>
      <c r="G9" s="68"/>
      <c r="H9" s="68"/>
      <c r="I9" s="78"/>
    </row>
    <row r="10" spans="1:9" ht="16.5">
      <c r="A10" s="67" t="s">
        <v>206</v>
      </c>
      <c r="B10" s="67">
        <v>2017</v>
      </c>
      <c r="C10" s="67">
        <v>2018</v>
      </c>
      <c r="D10" s="67">
        <v>2019</v>
      </c>
      <c r="E10" s="79"/>
      <c r="F10" s="79"/>
      <c r="G10" s="68"/>
      <c r="H10" s="68"/>
      <c r="I10" s="78"/>
    </row>
    <row r="11" spans="1:9" ht="16.5">
      <c r="A11" s="68" t="s">
        <v>197</v>
      </c>
      <c r="B11" s="79">
        <v>29.714390199305175</v>
      </c>
      <c r="C11" s="79">
        <v>31.542512342292923</v>
      </c>
      <c r="D11" s="79">
        <v>40.303346132748217</v>
      </c>
      <c r="E11" s="79"/>
      <c r="F11" s="79"/>
      <c r="G11" s="68"/>
      <c r="H11" s="68"/>
      <c r="I11" s="78"/>
    </row>
    <row r="12" spans="1:9" ht="16.5">
      <c r="A12" s="68" t="s">
        <v>198</v>
      </c>
      <c r="B12" s="79">
        <v>174.61779439252336</v>
      </c>
      <c r="C12" s="79">
        <v>229.12931962616821</v>
      </c>
      <c r="D12" s="79">
        <v>236.18978317757009</v>
      </c>
      <c r="E12" s="68"/>
      <c r="F12" s="68"/>
      <c r="G12" s="68"/>
      <c r="H12" s="68"/>
      <c r="I12" s="78"/>
    </row>
    <row r="13" spans="1:9" ht="16.5">
      <c r="E13" s="68"/>
      <c r="F13" s="68"/>
      <c r="G13" s="68"/>
      <c r="H13" s="68"/>
      <c r="I13" s="78"/>
    </row>
    <row r="14" spans="1:9" ht="16.5">
      <c r="A14" s="71"/>
      <c r="B14" s="68"/>
      <c r="C14" s="68"/>
      <c r="D14" s="68"/>
      <c r="E14" s="68"/>
      <c r="F14" s="68"/>
      <c r="G14" s="68"/>
      <c r="H14" s="68"/>
      <c r="I14" s="78"/>
    </row>
    <row r="15" spans="1:9" ht="16.5">
      <c r="A15" s="68"/>
      <c r="F15" s="68"/>
      <c r="G15" s="68"/>
      <c r="H15" s="68"/>
      <c r="I15" s="78"/>
    </row>
    <row r="16" spans="1:9" ht="16.5">
      <c r="A16" s="68"/>
      <c r="F16" s="68"/>
      <c r="G16" s="68"/>
      <c r="H16" s="68"/>
      <c r="I16" s="78"/>
    </row>
    <row r="17" spans="1:9" ht="16.5">
      <c r="A17" s="68"/>
      <c r="F17" s="68"/>
      <c r="G17" s="68"/>
      <c r="H17" s="68"/>
      <c r="I17" s="78"/>
    </row>
    <row r="18" spans="1:9" ht="16.5">
      <c r="A18" s="68"/>
      <c r="F18" s="68"/>
      <c r="G18" s="68"/>
      <c r="H18" s="68"/>
      <c r="I18" s="78"/>
    </row>
    <row r="19" spans="1:9" ht="16.5">
      <c r="A19" s="68"/>
      <c r="F19" s="68"/>
      <c r="G19" s="68"/>
      <c r="H19" s="68"/>
      <c r="I19" s="78"/>
    </row>
    <row r="20" spans="1:9" ht="16.5">
      <c r="A20" s="68"/>
      <c r="F20" s="68"/>
      <c r="G20" s="68"/>
      <c r="H20" s="68"/>
      <c r="I20" s="78"/>
    </row>
    <row r="21" spans="1:9" ht="16.5">
      <c r="A21" s="68"/>
      <c r="F21" s="68"/>
      <c r="G21" s="68"/>
      <c r="H21" s="68"/>
      <c r="I21" s="78"/>
    </row>
    <row r="22" spans="1:9" ht="16.5">
      <c r="A22" s="68"/>
      <c r="F22" s="68"/>
      <c r="G22" s="68"/>
      <c r="H22" s="68"/>
      <c r="I22" s="78"/>
    </row>
    <row r="23" spans="1:9" ht="16.5">
      <c r="A23" s="68"/>
      <c r="B23" s="68"/>
      <c r="C23" s="68"/>
      <c r="D23" s="68"/>
      <c r="E23" s="68"/>
      <c r="F23" s="68"/>
      <c r="G23" s="68"/>
      <c r="H23" s="68"/>
      <c r="I23" s="78"/>
    </row>
    <row r="24" spans="1:9" ht="16.5">
      <c r="C24" s="68"/>
      <c r="D24" s="68"/>
      <c r="E24" s="68"/>
      <c r="F24" s="68"/>
      <c r="G24" s="68"/>
      <c r="H24" s="68"/>
      <c r="I24" s="78"/>
    </row>
    <row r="25" spans="1:9" ht="16.5">
      <c r="A25" s="68"/>
      <c r="B25" s="68"/>
      <c r="C25" s="68"/>
      <c r="D25" s="68"/>
      <c r="E25" s="68"/>
      <c r="F25" s="68"/>
      <c r="G25" s="68"/>
      <c r="H25" s="68"/>
      <c r="I25" s="78"/>
    </row>
  </sheetData>
  <hyperlinks>
    <hyperlink ref="A1" location="Intro!A1" display="Späť na obsah"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7"/>
  <dimension ref="A1:H7"/>
  <sheetViews>
    <sheetView zoomScaleNormal="100" workbookViewId="0"/>
  </sheetViews>
  <sheetFormatPr defaultColWidth="9.140625" defaultRowHeight="16.5"/>
  <cols>
    <col min="1" max="1" width="16.28515625" style="68" bestFit="1" customWidth="1"/>
    <col min="2" max="4" width="15" style="68" bestFit="1" customWidth="1"/>
    <col min="5" max="5" width="14" style="68" bestFit="1" customWidth="1"/>
    <col min="6" max="16384" width="9.140625" style="68"/>
  </cols>
  <sheetData>
    <row r="1" spans="1:8">
      <c r="A1" s="74" t="s">
        <v>201</v>
      </c>
    </row>
    <row r="3" spans="1:8">
      <c r="A3" s="236" t="s">
        <v>312</v>
      </c>
      <c r="B3" s="236"/>
      <c r="C3" s="236"/>
      <c r="D3" s="236"/>
      <c r="E3" s="236"/>
      <c r="F3" s="236"/>
      <c r="G3" s="236"/>
      <c r="H3" s="236"/>
    </row>
    <row r="4" spans="1:8">
      <c r="A4" s="68" t="s">
        <v>200</v>
      </c>
      <c r="B4" s="70"/>
      <c r="C4" s="70"/>
      <c r="D4" s="70"/>
      <c r="E4" s="70"/>
      <c r="F4" s="70"/>
      <c r="G4" s="70"/>
      <c r="H4" s="70"/>
    </row>
    <row r="5" spans="1:8">
      <c r="A5" s="72"/>
      <c r="B5" s="70"/>
      <c r="C5" s="70"/>
      <c r="D5" s="70"/>
      <c r="E5" s="70"/>
      <c r="F5" s="70"/>
      <c r="G5" s="70"/>
      <c r="H5" s="70"/>
    </row>
    <row r="6" spans="1:8">
      <c r="A6" s="67" t="s">
        <v>207</v>
      </c>
      <c r="B6" s="67">
        <v>2017</v>
      </c>
      <c r="C6" s="67">
        <v>2018</v>
      </c>
      <c r="D6" s="67">
        <v>2019</v>
      </c>
      <c r="E6" s="67">
        <v>2020</v>
      </c>
    </row>
    <row r="7" spans="1:8">
      <c r="A7" s="68" t="s">
        <v>199</v>
      </c>
      <c r="B7" s="117">
        <v>21998794</v>
      </c>
      <c r="C7" s="117">
        <v>21589030</v>
      </c>
      <c r="D7" s="117">
        <v>22284644</v>
      </c>
      <c r="E7" s="117">
        <v>7799806</v>
      </c>
    </row>
  </sheetData>
  <mergeCells count="1">
    <mergeCell ref="A3:H3"/>
  </mergeCells>
  <hyperlinks>
    <hyperlink ref="A1" location="Intro!A1" display="Späť na obsah"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2"/>
  <sheetViews>
    <sheetView workbookViewId="0">
      <selection activeCell="E18" sqref="E18"/>
    </sheetView>
  </sheetViews>
  <sheetFormatPr defaultRowHeight="15"/>
  <cols>
    <col min="1" max="1" width="15.42578125" customWidth="1"/>
    <col min="2" max="2" width="14.85546875" customWidth="1"/>
    <col min="3" max="3" width="12.28515625" customWidth="1"/>
    <col min="4" max="4" width="13.85546875" customWidth="1"/>
    <col min="5" max="5" width="13.42578125" customWidth="1"/>
    <col min="6" max="6" width="21.42578125" customWidth="1"/>
  </cols>
  <sheetData>
    <row r="1" spans="1:7" s="68" customFormat="1" ht="16.5">
      <c r="A1" s="74" t="s">
        <v>201</v>
      </c>
    </row>
    <row r="2" spans="1:7" s="68" customFormat="1" ht="16.5"/>
    <row r="3" spans="1:7" s="68" customFormat="1" ht="16.5" customHeight="1">
      <c r="A3" s="76" t="s">
        <v>475</v>
      </c>
      <c r="B3" s="76"/>
      <c r="C3" s="76"/>
      <c r="D3" s="76"/>
      <c r="E3" s="76"/>
      <c r="F3" s="76"/>
      <c r="G3" s="76"/>
    </row>
    <row r="4" spans="1:7" s="54" customFormat="1" ht="15.75" thickBot="1"/>
    <row r="5" spans="1:7" ht="35.25" customHeight="1">
      <c r="A5" s="238" t="s">
        <v>8</v>
      </c>
      <c r="B5" s="238" t="s">
        <v>6</v>
      </c>
      <c r="C5" s="238" t="s">
        <v>13</v>
      </c>
      <c r="D5" s="238" t="s">
        <v>453</v>
      </c>
      <c r="E5" s="240" t="s">
        <v>454</v>
      </c>
      <c r="F5" s="165" t="s">
        <v>455</v>
      </c>
    </row>
    <row r="6" spans="1:7" ht="15.75" thickBot="1">
      <c r="A6" s="239"/>
      <c r="B6" s="239"/>
      <c r="C6" s="239"/>
      <c r="D6" s="239"/>
      <c r="E6" s="241"/>
      <c r="F6" s="166" t="s">
        <v>456</v>
      </c>
    </row>
    <row r="7" spans="1:7" ht="51.75" thickBot="1">
      <c r="A7" s="167" t="s">
        <v>457</v>
      </c>
      <c r="B7" s="167" t="s">
        <v>458</v>
      </c>
      <c r="C7" s="167" t="s">
        <v>202</v>
      </c>
      <c r="D7" s="167" t="s">
        <v>459</v>
      </c>
      <c r="E7" s="168">
        <v>4</v>
      </c>
      <c r="F7" s="173" t="s">
        <v>460</v>
      </c>
    </row>
    <row r="8" spans="1:7" ht="39" thickBot="1">
      <c r="A8" s="167" t="s">
        <v>461</v>
      </c>
      <c r="B8" s="167" t="s">
        <v>462</v>
      </c>
      <c r="C8" s="167" t="s">
        <v>14</v>
      </c>
      <c r="D8" s="9" t="s">
        <v>463</v>
      </c>
      <c r="E8" s="170">
        <v>22284644</v>
      </c>
      <c r="F8" s="173" t="s">
        <v>464</v>
      </c>
    </row>
    <row r="9" spans="1:7" ht="51.75" thickBot="1">
      <c r="A9" s="167" t="s">
        <v>465</v>
      </c>
      <c r="B9" s="167" t="s">
        <v>72</v>
      </c>
      <c r="C9" s="167" t="s">
        <v>70</v>
      </c>
      <c r="D9" s="167" t="s">
        <v>466</v>
      </c>
      <c r="E9" s="171">
        <v>0.214</v>
      </c>
      <c r="F9" s="173" t="s">
        <v>467</v>
      </c>
    </row>
    <row r="10" spans="1:7" ht="39" thickBot="1">
      <c r="A10" s="167" t="s">
        <v>468</v>
      </c>
      <c r="B10" s="167" t="s">
        <v>173</v>
      </c>
      <c r="C10" s="167" t="s">
        <v>21</v>
      </c>
      <c r="D10" s="167" t="s">
        <v>469</v>
      </c>
      <c r="E10" s="171">
        <v>1.7000000000000001E-2</v>
      </c>
      <c r="F10" s="173" t="s">
        <v>464</v>
      </c>
    </row>
    <row r="11" spans="1:7" ht="26.25" customHeight="1" thickBot="1">
      <c r="A11" s="167" t="s">
        <v>470</v>
      </c>
      <c r="B11" s="167" t="s">
        <v>175</v>
      </c>
      <c r="C11" s="167" t="s">
        <v>471</v>
      </c>
      <c r="D11" s="167" t="s">
        <v>472</v>
      </c>
      <c r="E11" s="168">
        <v>242.4</v>
      </c>
      <c r="F11" s="173" t="s">
        <v>473</v>
      </c>
    </row>
    <row r="12" spans="1:7" ht="27" customHeight="1">
      <c r="A12" s="237" t="s">
        <v>474</v>
      </c>
      <c r="B12" s="237"/>
      <c r="C12" s="237"/>
      <c r="D12" s="237"/>
      <c r="E12" s="237"/>
      <c r="F12" s="237"/>
    </row>
  </sheetData>
  <mergeCells count="6">
    <mergeCell ref="A12:F12"/>
    <mergeCell ref="A5:A6"/>
    <mergeCell ref="B5:B6"/>
    <mergeCell ref="C5:C6"/>
    <mergeCell ref="D5:D6"/>
    <mergeCell ref="E5:E6"/>
  </mergeCells>
  <hyperlinks>
    <hyperlink ref="A1" location="Intro!A1" display="Späť na obsah"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17</vt:i4>
      </vt:variant>
      <vt:variant>
        <vt:lpstr>Pomenované rozsahy</vt:lpstr>
      </vt:variant>
      <vt:variant>
        <vt:i4>2</vt:i4>
      </vt:variant>
    </vt:vector>
  </HeadingPairs>
  <TitlesOfParts>
    <vt:vector size="19" baseType="lpstr">
      <vt:lpstr>Intro</vt:lpstr>
      <vt:lpstr>Strešná politika dáta</vt:lpstr>
      <vt:lpstr>Strešná politika výpočet</vt:lpstr>
      <vt:lpstr>Graf_1</vt:lpstr>
      <vt:lpstr>Graf_2</vt:lpstr>
      <vt:lpstr>Graf_3</vt:lpstr>
      <vt:lpstr>Graf_4</vt:lpstr>
      <vt:lpstr>Graf_5</vt:lpstr>
      <vt:lpstr>Tabuľka_1</vt:lpstr>
      <vt:lpstr>Tabuľka_2</vt:lpstr>
      <vt:lpstr>Tabuľka_3</vt:lpstr>
      <vt:lpstr>Tabuľka_4</vt:lpstr>
      <vt:lpstr>Tabuľka_5</vt:lpstr>
      <vt:lpstr>Tabuľka_6</vt:lpstr>
      <vt:lpstr>Metodika</vt:lpstr>
      <vt:lpstr>Návštevnosť_SR</vt:lpstr>
      <vt:lpstr>Návštevnosť_ČR</vt:lpstr>
      <vt:lpstr>Tabuľka_6!_Ref114727836</vt:lpstr>
      <vt:lpstr>Tabuľka_2!_Ref114832781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Rudyjová Michaela</dc:creator>
  <cp:lastModifiedBy>Borošová Zuzana</cp:lastModifiedBy>
  <dcterms:created xsi:type="dcterms:W3CDTF">2022-01-18T10:17:40Z</dcterms:created>
  <dcterms:modified xsi:type="dcterms:W3CDTF">2023-02-22T08:55:04Z</dcterms:modified>
</cp:coreProperties>
</file>