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omments9.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omments12.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668" windowWidth="22980" windowHeight="4440" firstSheet="1" activeTab="3"/>
  </bookViews>
  <sheets>
    <sheet name="Zoznam odberateľov" sheetId="19" r:id="rId1"/>
    <sheet name="Hodnotenie inovácie" sheetId="21" r:id="rId2"/>
    <sheet name="Zoznam dodavatelov" sheetId="18" r:id="rId3"/>
    <sheet name="Základné informácie" sheetId="17" r:id="rId4"/>
    <sheet name="Rozpočet" sheetId="9" r:id="rId5"/>
    <sheet name="Investičné výdavky" sheetId="12" r:id="rId6"/>
    <sheet name="Peňažné toky subjektu" sheetId="16" r:id="rId7"/>
    <sheet name="Peňažné toky projektu" sheetId="11" r:id="rId8"/>
    <sheet name="Skupiny výdavkov" sheetId="13" state="hidden" r:id="rId9"/>
    <sheet name="Výdavky na prevádzku" sheetId="8" r:id="rId10"/>
    <sheet name="Príjmy z prevádzky" sheetId="7" r:id="rId11"/>
    <sheet name="Úver" sheetId="6" r:id="rId12"/>
    <sheet name="Odpisy - daňové" sheetId="4" r:id="rId13"/>
    <sheet name="POM_Odpisy linearne" sheetId="5" state="hidden" r:id="rId14"/>
    <sheet name="Odpisy znižujúce ZD" sheetId="14" state="hidden" r:id="rId15"/>
    <sheet name="POM_Odpisy_ZD" sheetId="15" state="hidden" r:id="rId16"/>
  </sheets>
  <externalReferences>
    <externalReference r:id="rId17"/>
    <externalReference r:id="rId18"/>
    <externalReference r:id="rId19"/>
  </externalReferences>
  <definedNames>
    <definedName name="_Order1" hidden="1">0</definedName>
    <definedName name="a" localSheetId="14" hidden="1">#REF!</definedName>
    <definedName name="a" localSheetId="6" hidden="1">#REF!</definedName>
    <definedName name="a" localSheetId="15" hidden="1">#REF!</definedName>
    <definedName name="a" localSheetId="0" hidden="1">#REF!</definedName>
    <definedName name="a" hidden="1">#REF!</definedName>
    <definedName name="aa" localSheetId="14" hidden="1">#REF!</definedName>
    <definedName name="aa" localSheetId="6" hidden="1">#REF!</definedName>
    <definedName name="aa" localSheetId="15" hidden="1">#REF!</definedName>
    <definedName name="aa" localSheetId="0" hidden="1">#REF!</definedName>
    <definedName name="aa" hidden="1">#REF!</definedName>
    <definedName name="aaaaa" localSheetId="14">#REF!</definedName>
    <definedName name="aaaaa" localSheetId="6">#REF!</definedName>
    <definedName name="aaaaa" localSheetId="15">#REF!</definedName>
    <definedName name="aaaaa" localSheetId="0">#REF!</definedName>
    <definedName name="aaaaa">#REF!</definedName>
    <definedName name="AnnexIII" localSheetId="14">#REF!</definedName>
    <definedName name="AnnexIII" localSheetId="6">#REF!</definedName>
    <definedName name="AnnexIII" localSheetId="15">#REF!</definedName>
    <definedName name="AnnexIII" localSheetId="0">#REF!</definedName>
    <definedName name="AnnexIII">#REF!</definedName>
    <definedName name="Appendix_1" localSheetId="14">#REF!</definedName>
    <definedName name="Appendix_1" localSheetId="6">#REF!</definedName>
    <definedName name="Appendix_1" localSheetId="15">#REF!</definedName>
    <definedName name="Appendix_1" localSheetId="0">#REF!</definedName>
    <definedName name="Appendix_1">#REF!</definedName>
    <definedName name="Appendix_10" localSheetId="14">#REF!</definedName>
    <definedName name="Appendix_10" localSheetId="6">#REF!</definedName>
    <definedName name="Appendix_10" localSheetId="15">#REF!</definedName>
    <definedName name="Appendix_10" localSheetId="0">#REF!</definedName>
    <definedName name="Appendix_10">#REF!</definedName>
    <definedName name="Appendix_11" localSheetId="14">#REF!</definedName>
    <definedName name="Appendix_11" localSheetId="6">#REF!</definedName>
    <definedName name="Appendix_11" localSheetId="15">#REF!</definedName>
    <definedName name="Appendix_11" localSheetId="0">#REF!</definedName>
    <definedName name="Appendix_11">#REF!</definedName>
    <definedName name="Appendix_12" localSheetId="14">#REF!</definedName>
    <definedName name="Appendix_12" localSheetId="6">#REF!</definedName>
    <definedName name="Appendix_12" localSheetId="15">#REF!</definedName>
    <definedName name="Appendix_12" localSheetId="0">#REF!</definedName>
    <definedName name="Appendix_12">#REF!</definedName>
    <definedName name="Appendix_13" localSheetId="14">#REF!</definedName>
    <definedName name="Appendix_13" localSheetId="6">#REF!</definedName>
    <definedName name="Appendix_13" localSheetId="15">#REF!</definedName>
    <definedName name="Appendix_13" localSheetId="0">#REF!</definedName>
    <definedName name="Appendix_13">#REF!</definedName>
    <definedName name="Appendix_14" localSheetId="14">#REF!</definedName>
    <definedName name="Appendix_14" localSheetId="6">#REF!</definedName>
    <definedName name="Appendix_14" localSheetId="15">#REF!</definedName>
    <definedName name="Appendix_14" localSheetId="0">#REF!</definedName>
    <definedName name="Appendix_14">#REF!</definedName>
    <definedName name="Appendix_2" localSheetId="14">#REF!</definedName>
    <definedName name="Appendix_2" localSheetId="6">#REF!</definedName>
    <definedName name="Appendix_2" localSheetId="15">#REF!</definedName>
    <definedName name="Appendix_2" localSheetId="0">#REF!</definedName>
    <definedName name="Appendix_2">#REF!</definedName>
    <definedName name="Appendix_3" localSheetId="14">#REF!</definedName>
    <definedName name="Appendix_3" localSheetId="6">#REF!</definedName>
    <definedName name="Appendix_3" localSheetId="15">#REF!</definedName>
    <definedName name="Appendix_3" localSheetId="0">#REF!</definedName>
    <definedName name="Appendix_3">#REF!</definedName>
    <definedName name="Appendix_4" localSheetId="14">#REF!</definedName>
    <definedName name="Appendix_4" localSheetId="6">#REF!</definedName>
    <definedName name="Appendix_4" localSheetId="15">#REF!</definedName>
    <definedName name="Appendix_4" localSheetId="0">#REF!</definedName>
    <definedName name="Appendix_4">#REF!</definedName>
    <definedName name="Appendix_5" localSheetId="14">#REF!</definedName>
    <definedName name="Appendix_5" localSheetId="6">#REF!</definedName>
    <definedName name="Appendix_5" localSheetId="15">#REF!</definedName>
    <definedName name="Appendix_5" localSheetId="0">#REF!</definedName>
    <definedName name="Appendix_5">#REF!</definedName>
    <definedName name="Appendix_6" localSheetId="14">#REF!</definedName>
    <definedName name="Appendix_6" localSheetId="6">#REF!</definedName>
    <definedName name="Appendix_6" localSheetId="15">#REF!</definedName>
    <definedName name="Appendix_6" localSheetId="0">#REF!</definedName>
    <definedName name="Appendix_6">#REF!</definedName>
    <definedName name="Appendix_7" localSheetId="14">#REF!</definedName>
    <definedName name="Appendix_7" localSheetId="6">#REF!</definedName>
    <definedName name="Appendix_7" localSheetId="15">#REF!</definedName>
    <definedName name="Appendix_7" localSheetId="0">#REF!</definedName>
    <definedName name="Appendix_7">#REF!</definedName>
    <definedName name="Appendix_8" localSheetId="14">#REF!</definedName>
    <definedName name="Appendix_8" localSheetId="6">#REF!</definedName>
    <definedName name="Appendix_8" localSheetId="15">#REF!</definedName>
    <definedName name="Appendix_8" localSheetId="0">#REF!</definedName>
    <definedName name="Appendix_8">#REF!</definedName>
    <definedName name="Appendix_9" localSheetId="14">#REF!</definedName>
    <definedName name="Appendix_9" localSheetId="6">#REF!</definedName>
    <definedName name="Appendix_9" localSheetId="15">#REF!</definedName>
    <definedName name="Appendix_9" localSheetId="0">#REF!</definedName>
    <definedName name="Appendix_9">#REF!</definedName>
    <definedName name="b" localSheetId="14" hidden="1">#REF!</definedName>
    <definedName name="b" localSheetId="6" hidden="1">#REF!</definedName>
    <definedName name="b" localSheetId="15" hidden="1">#REF!</definedName>
    <definedName name="b" localSheetId="0" hidden="1">#REF!</definedName>
    <definedName name="b" hidden="1">#REF!</definedName>
    <definedName name="CelkoveInvVydavky" localSheetId="7">'[1]Investičné výdavky'!$D$9</definedName>
    <definedName name="CelkoveInvVydavky" localSheetId="6">'[1]Investičné výdavky'!$D$9</definedName>
    <definedName name="CelkoveInvVydavky" localSheetId="4">'[2]Investičné výdavky'!$D$9</definedName>
    <definedName name="CelkoveInvVydavky">'[1]Investičné výdavky'!$D$9</definedName>
    <definedName name="CelkoveOpravneneVydavky" localSheetId="7">'[1]Investičné výdavky'!$B$9</definedName>
    <definedName name="CelkoveOpravneneVydavky" localSheetId="6">'[1]Investičné výdavky'!$B$9</definedName>
    <definedName name="CelkoveOpravneneVydavky" localSheetId="4">'[2]Investičné výdavky'!$B$9</definedName>
    <definedName name="CelkoveOpravneneVydavky">'[1]Investičné výdavky'!$B$9</definedName>
    <definedName name="contents" localSheetId="14">#REF!</definedName>
    <definedName name="contents" localSheetId="6">#REF!</definedName>
    <definedName name="contents" localSheetId="15">#REF!</definedName>
    <definedName name="contents" localSheetId="0">#REF!</definedName>
    <definedName name="contents">#REF!</definedName>
    <definedName name="d" localSheetId="14">'[3]Odpisy zdroj'!#REF!</definedName>
    <definedName name="d" localSheetId="6">'[3]Odpisy zdroj'!#REF!</definedName>
    <definedName name="d" localSheetId="15">'[3]Odpisy zdroj'!#REF!</definedName>
    <definedName name="d" localSheetId="0">'[3]Odpisy zdroj'!#REF!</definedName>
    <definedName name="d">'[3]Odpisy zdroj'!#REF!</definedName>
    <definedName name="DATA_01" localSheetId="14" hidden="1">#REF!</definedName>
    <definedName name="DATA_01" localSheetId="6" hidden="1">#REF!</definedName>
    <definedName name="DATA_01" localSheetId="15" hidden="1">#REF!</definedName>
    <definedName name="DATA_01" localSheetId="0" hidden="1">#REF!</definedName>
    <definedName name="DATA_01" hidden="1">#REF!</definedName>
    <definedName name="DATA_02" localSheetId="14" hidden="1">#REF!</definedName>
    <definedName name="DATA_02" localSheetId="6" hidden="1">#REF!</definedName>
    <definedName name="DATA_02" localSheetId="15" hidden="1">#REF!</definedName>
    <definedName name="DATA_02" localSheetId="0" hidden="1">#REF!</definedName>
    <definedName name="DATA_02" hidden="1">#REF!</definedName>
    <definedName name="DATA_03" localSheetId="14" hidden="1">#REF!</definedName>
    <definedName name="DATA_03" localSheetId="6" hidden="1">#REF!</definedName>
    <definedName name="DATA_03" localSheetId="15" hidden="1">#REF!</definedName>
    <definedName name="DATA_03" localSheetId="0" hidden="1">#REF!</definedName>
    <definedName name="DATA_03" hidden="1">#REF!</definedName>
    <definedName name="DATA_04" localSheetId="14" hidden="1">#REF!</definedName>
    <definedName name="DATA_04" localSheetId="6" hidden="1">#REF!</definedName>
    <definedName name="DATA_04" localSheetId="15" hidden="1">#REF!</definedName>
    <definedName name="DATA_04" localSheetId="0" hidden="1">#REF!</definedName>
    <definedName name="DATA_04" hidden="1">#REF!</definedName>
    <definedName name="DATA_05" localSheetId="14" hidden="1">#REF!</definedName>
    <definedName name="DATA_05" localSheetId="6" hidden="1">#REF!</definedName>
    <definedName name="DATA_05" localSheetId="15" hidden="1">#REF!</definedName>
    <definedName name="DATA_05" localSheetId="0" hidden="1">#REF!</definedName>
    <definedName name="DATA_05" hidden="1">#REF!</definedName>
    <definedName name="DATA_06" localSheetId="14" hidden="1">#REF!</definedName>
    <definedName name="DATA_06" localSheetId="6" hidden="1">#REF!</definedName>
    <definedName name="DATA_06" localSheetId="15" hidden="1">#REF!</definedName>
    <definedName name="DATA_06" localSheetId="0" hidden="1">#REF!</definedName>
    <definedName name="DATA_06" hidden="1">#REF!</definedName>
    <definedName name="DATA_07" localSheetId="14" hidden="1">#REF!</definedName>
    <definedName name="DATA_07" localSheetId="6" hidden="1">#REF!</definedName>
    <definedName name="DATA_07" localSheetId="15" hidden="1">#REF!</definedName>
    <definedName name="DATA_07" localSheetId="0" hidden="1">#REF!</definedName>
    <definedName name="DATA_07" hidden="1">#REF!</definedName>
    <definedName name="DATA_08" localSheetId="14" hidden="1">#REF!</definedName>
    <definedName name="DATA_08" localSheetId="6" hidden="1">#REF!</definedName>
    <definedName name="DATA_08" localSheetId="15" hidden="1">#REF!</definedName>
    <definedName name="DATA_08" localSheetId="0" hidden="1">#REF!</definedName>
    <definedName name="DATA_08" hidden="1">#REF!</definedName>
    <definedName name="DATA10" localSheetId="14">'[3]Odpisy zdroj'!#REF!</definedName>
    <definedName name="DATA10" localSheetId="6">'[3]Odpisy zdroj'!#REF!</definedName>
    <definedName name="DATA10" localSheetId="15">'[3]Odpisy zdroj'!#REF!</definedName>
    <definedName name="DATA10" localSheetId="0">'[3]Odpisy zdroj'!#REF!</definedName>
    <definedName name="DATA10">'[3]Odpisy zdroj'!#REF!</definedName>
    <definedName name="DATA11" localSheetId="14">'[3]Odpisy zdroj'!#REF!</definedName>
    <definedName name="DATA11" localSheetId="6">'[3]Odpisy zdroj'!#REF!</definedName>
    <definedName name="DATA11" localSheetId="15">'[3]Odpisy zdroj'!#REF!</definedName>
    <definedName name="DATA11" localSheetId="0">'[3]Odpisy zdroj'!#REF!</definedName>
    <definedName name="DATA11">'[3]Odpisy zdroj'!#REF!</definedName>
    <definedName name="DATA12" localSheetId="14">'[3]Odpisy zdroj'!#REF!</definedName>
    <definedName name="DATA12" localSheetId="6">'[3]Odpisy zdroj'!#REF!</definedName>
    <definedName name="DATA12" localSheetId="15">'[3]Odpisy zdroj'!#REF!</definedName>
    <definedName name="DATA12" localSheetId="0">'[3]Odpisy zdroj'!#REF!</definedName>
    <definedName name="DATA12">'[3]Odpisy zdroj'!#REF!</definedName>
    <definedName name="DATA13" localSheetId="14">'[3]Odpisy zdroj'!#REF!</definedName>
    <definedName name="DATA13" localSheetId="6">'[3]Odpisy zdroj'!#REF!</definedName>
    <definedName name="DATA13" localSheetId="15">'[3]Odpisy zdroj'!#REF!</definedName>
    <definedName name="DATA13" localSheetId="0">'[3]Odpisy zdroj'!#REF!</definedName>
    <definedName name="DATA13">'[3]Odpisy zdroj'!#REF!</definedName>
    <definedName name="DATA14" localSheetId="14">'[3]Odpisy zdroj'!#REF!</definedName>
    <definedName name="DATA14" localSheetId="6">'[3]Odpisy zdroj'!#REF!</definedName>
    <definedName name="DATA14" localSheetId="15">'[3]Odpisy zdroj'!#REF!</definedName>
    <definedName name="DATA14" localSheetId="0">'[3]Odpisy zdroj'!#REF!</definedName>
    <definedName name="DATA14">'[3]Odpisy zdroj'!#REF!</definedName>
    <definedName name="DATA18" localSheetId="14">'[3]Odpisy zdroj'!#REF!</definedName>
    <definedName name="DATA18" localSheetId="6">'[3]Odpisy zdroj'!#REF!</definedName>
    <definedName name="DATA18" localSheetId="15">'[3]Odpisy zdroj'!#REF!</definedName>
    <definedName name="DATA18" localSheetId="0">'[3]Odpisy zdroj'!#REF!</definedName>
    <definedName name="DATA18">'[3]Odpisy zdroj'!#REF!</definedName>
    <definedName name="DATA19" localSheetId="14">'[3]Odpisy zdroj'!#REF!</definedName>
    <definedName name="DATA19" localSheetId="6">'[3]Odpisy zdroj'!#REF!</definedName>
    <definedName name="DATA19" localSheetId="15">'[3]Odpisy zdroj'!#REF!</definedName>
    <definedName name="DATA19" localSheetId="0">'[3]Odpisy zdroj'!#REF!</definedName>
    <definedName name="DATA19">'[3]Odpisy zdroj'!#REF!</definedName>
    <definedName name="DATA2" localSheetId="14">'[3]Odpisy zdroj'!#REF!</definedName>
    <definedName name="DATA2" localSheetId="6">'[3]Odpisy zdroj'!#REF!</definedName>
    <definedName name="DATA2" localSheetId="15">'[3]Odpisy zdroj'!#REF!</definedName>
    <definedName name="DATA2" localSheetId="0">'[3]Odpisy zdroj'!#REF!</definedName>
    <definedName name="DATA2">'[3]Odpisy zdroj'!#REF!</definedName>
    <definedName name="DATA20" localSheetId="14">'[3]Odpisy zdroj'!#REF!</definedName>
    <definedName name="DATA20" localSheetId="6">'[3]Odpisy zdroj'!#REF!</definedName>
    <definedName name="DATA20" localSheetId="15">'[3]Odpisy zdroj'!#REF!</definedName>
    <definedName name="DATA20" localSheetId="0">'[3]Odpisy zdroj'!#REF!</definedName>
    <definedName name="DATA20">'[3]Odpisy zdroj'!#REF!</definedName>
    <definedName name="DATA21" localSheetId="14">'[3]Odpisy zdroj'!#REF!</definedName>
    <definedName name="DATA21" localSheetId="6">'[3]Odpisy zdroj'!#REF!</definedName>
    <definedName name="DATA21" localSheetId="15">'[3]Odpisy zdroj'!#REF!</definedName>
    <definedName name="DATA21" localSheetId="0">'[3]Odpisy zdroj'!#REF!</definedName>
    <definedName name="DATA21">'[3]Odpisy zdroj'!#REF!</definedName>
    <definedName name="DATA22" localSheetId="14">'[3]Odpisy zdroj'!#REF!</definedName>
    <definedName name="DATA22" localSheetId="6">'[3]Odpisy zdroj'!#REF!</definedName>
    <definedName name="DATA22" localSheetId="15">'[3]Odpisy zdroj'!#REF!</definedName>
    <definedName name="DATA22" localSheetId="0">'[3]Odpisy zdroj'!#REF!</definedName>
    <definedName name="DATA22">'[3]Odpisy zdroj'!#REF!</definedName>
    <definedName name="DATA23" localSheetId="14">'[3]Odpisy zdroj'!#REF!</definedName>
    <definedName name="DATA23" localSheetId="6">'[3]Odpisy zdroj'!#REF!</definedName>
    <definedName name="DATA23" localSheetId="15">'[3]Odpisy zdroj'!#REF!</definedName>
    <definedName name="DATA23" localSheetId="0">'[3]Odpisy zdroj'!#REF!</definedName>
    <definedName name="DATA23">'[3]Odpisy zdroj'!#REF!</definedName>
    <definedName name="DATA24" localSheetId="14">'[3]Odpisy zdroj'!#REF!</definedName>
    <definedName name="DATA24" localSheetId="6">'[3]Odpisy zdroj'!#REF!</definedName>
    <definedName name="DATA24" localSheetId="15">'[3]Odpisy zdroj'!#REF!</definedName>
    <definedName name="DATA24" localSheetId="0">'[3]Odpisy zdroj'!#REF!</definedName>
    <definedName name="DATA24">'[3]Odpisy zdroj'!#REF!</definedName>
    <definedName name="DATA25" localSheetId="14">'[3]Odpisy zdroj'!#REF!</definedName>
    <definedName name="DATA25" localSheetId="6">'[3]Odpisy zdroj'!#REF!</definedName>
    <definedName name="DATA25" localSheetId="15">'[3]Odpisy zdroj'!#REF!</definedName>
    <definedName name="DATA25" localSheetId="0">'[3]Odpisy zdroj'!#REF!</definedName>
    <definedName name="DATA25">'[3]Odpisy zdroj'!#REF!</definedName>
    <definedName name="DATA26" localSheetId="14">'[3]Odpisy zdroj'!#REF!</definedName>
    <definedName name="DATA26" localSheetId="6">'[3]Odpisy zdroj'!#REF!</definedName>
    <definedName name="DATA26" localSheetId="15">'[3]Odpisy zdroj'!#REF!</definedName>
    <definedName name="DATA26" localSheetId="0">'[3]Odpisy zdroj'!#REF!</definedName>
    <definedName name="DATA26">'[3]Odpisy zdroj'!#REF!</definedName>
    <definedName name="DATA27" localSheetId="14">'[3]Odpisy zdroj'!#REF!</definedName>
    <definedName name="DATA27" localSheetId="6">'[3]Odpisy zdroj'!#REF!</definedName>
    <definedName name="DATA27" localSheetId="15">'[3]Odpisy zdroj'!#REF!</definedName>
    <definedName name="DATA27" localSheetId="0">'[3]Odpisy zdroj'!#REF!</definedName>
    <definedName name="DATA27">'[3]Odpisy zdroj'!#REF!</definedName>
    <definedName name="DATA28" localSheetId="14">'[3]Odpisy zdroj'!#REF!</definedName>
    <definedName name="DATA28" localSheetId="6">'[3]Odpisy zdroj'!#REF!</definedName>
    <definedName name="DATA28" localSheetId="15">'[3]Odpisy zdroj'!#REF!</definedName>
    <definedName name="DATA28" localSheetId="0">'[3]Odpisy zdroj'!#REF!</definedName>
    <definedName name="DATA28">'[3]Odpisy zdroj'!#REF!</definedName>
    <definedName name="DATA4" localSheetId="14">'[3]Odpisy zdroj'!#REF!</definedName>
    <definedName name="DATA4" localSheetId="6">'[3]Odpisy zdroj'!#REF!</definedName>
    <definedName name="DATA4" localSheetId="15">'[3]Odpisy zdroj'!#REF!</definedName>
    <definedName name="DATA4" localSheetId="0">'[3]Odpisy zdroj'!#REF!</definedName>
    <definedName name="DATA4">'[3]Odpisy zdroj'!#REF!</definedName>
    <definedName name="DATA5" localSheetId="14">'[3]Odpisy zdroj'!#REF!</definedName>
    <definedName name="DATA5" localSheetId="6">'[3]Odpisy zdroj'!#REF!</definedName>
    <definedName name="DATA5" localSheetId="15">'[3]Odpisy zdroj'!#REF!</definedName>
    <definedName name="DATA5" localSheetId="0">'[3]Odpisy zdroj'!#REF!</definedName>
    <definedName name="DATA5">'[3]Odpisy zdroj'!#REF!</definedName>
    <definedName name="DATA7" localSheetId="14">'[3]Odpisy zdroj'!#REF!</definedName>
    <definedName name="DATA7" localSheetId="6">'[3]Odpisy zdroj'!#REF!</definedName>
    <definedName name="DATA7" localSheetId="15">'[3]Odpisy zdroj'!#REF!</definedName>
    <definedName name="DATA7" localSheetId="0">'[3]Odpisy zdroj'!#REF!</definedName>
    <definedName name="DATA7">'[3]Odpisy zdroj'!#REF!</definedName>
    <definedName name="DATA8" localSheetId="14">'[3]Odpisy zdroj'!#REF!</definedName>
    <definedName name="DATA8" localSheetId="6">'[3]Odpisy zdroj'!#REF!</definedName>
    <definedName name="DATA8" localSheetId="15">'[3]Odpisy zdroj'!#REF!</definedName>
    <definedName name="DATA8" localSheetId="0">'[3]Odpisy zdroj'!#REF!</definedName>
    <definedName name="DATA8">'[3]Odpisy zdroj'!#REF!</definedName>
    <definedName name="DATA9" localSheetId="14">'[3]Odpisy zdroj'!#REF!</definedName>
    <definedName name="DATA9" localSheetId="6">'[3]Odpisy zdroj'!#REF!</definedName>
    <definedName name="DATA9" localSheetId="15">'[3]Odpisy zdroj'!#REF!</definedName>
    <definedName name="DATA9" localSheetId="0">'[3]Odpisy zdroj'!#REF!</definedName>
    <definedName name="DATA9">'[3]Odpisy zdroj'!#REF!</definedName>
    <definedName name="eee" localSheetId="14">#REF!</definedName>
    <definedName name="eee" localSheetId="6">#REF!</definedName>
    <definedName name="eee" localSheetId="15">#REF!</definedName>
    <definedName name="eee" localSheetId="0">#REF!</definedName>
    <definedName name="eee">#REF!</definedName>
    <definedName name="ff" localSheetId="14" hidden="1">#REF!</definedName>
    <definedName name="ff" localSheetId="6" hidden="1">#REF!</definedName>
    <definedName name="ff" localSheetId="15" hidden="1">#REF!</definedName>
    <definedName name="ff" localSheetId="0" hidden="1">#REF!</definedName>
    <definedName name="ff" hidden="1">#REF!</definedName>
    <definedName name="g" localSheetId="14" hidden="1">#REF!</definedName>
    <definedName name="g" localSheetId="6" hidden="1">#REF!</definedName>
    <definedName name="g" localSheetId="15" hidden="1">#REF!</definedName>
    <definedName name="g" localSheetId="0" hidden="1">#REF!</definedName>
    <definedName name="g" hidden="1">#REF!</definedName>
    <definedName name="gg" localSheetId="14" hidden="1">#REF!</definedName>
    <definedName name="gg" localSheetId="6" hidden="1">#REF!</definedName>
    <definedName name="gg" localSheetId="15" hidden="1">#REF!</definedName>
    <definedName name="gg" localSheetId="0" hidden="1">#REF!</definedName>
    <definedName name="gg" hidden="1">#REF!</definedName>
    <definedName name="hhh" localSheetId="14">#REF!</definedName>
    <definedName name="hhh" localSheetId="6">#REF!</definedName>
    <definedName name="hhh" localSheetId="15">#REF!</definedName>
    <definedName name="hhh" localSheetId="0">#REF!</definedName>
    <definedName name="hhh">#REF!</definedName>
    <definedName name="i" localSheetId="14" hidden="1">#REF!</definedName>
    <definedName name="i" localSheetId="6" hidden="1">#REF!</definedName>
    <definedName name="i" localSheetId="15" hidden="1">#REF!</definedName>
    <definedName name="i" localSheetId="0" hidden="1">#REF!</definedName>
    <definedName name="i" hidden="1">#REF!</definedName>
    <definedName name="IntroPrintArea" localSheetId="14" hidden="1">#REF!</definedName>
    <definedName name="IntroPrintArea" localSheetId="6" hidden="1">#REF!</definedName>
    <definedName name="IntroPrintArea" localSheetId="15" hidden="1">#REF!</definedName>
    <definedName name="IntroPrintArea" localSheetId="0" hidden="1">#REF!</definedName>
    <definedName name="IntroPrintArea" hidden="1">#REF!</definedName>
    <definedName name="j" localSheetId="14" hidden="1">#REF!</definedName>
    <definedName name="j" localSheetId="6" hidden="1">#REF!</definedName>
    <definedName name="j" localSheetId="15" hidden="1">#REF!</definedName>
    <definedName name="j" localSheetId="0" hidden="1">#REF!</definedName>
    <definedName name="j" hidden="1">#REF!</definedName>
    <definedName name="jj" localSheetId="14">#REF!</definedName>
    <definedName name="jj" localSheetId="6">#REF!</definedName>
    <definedName name="jj" localSheetId="15">#REF!</definedName>
    <definedName name="jj" localSheetId="0">#REF!</definedName>
    <definedName name="jj">#REF!</definedName>
    <definedName name="jjj" localSheetId="14" hidden="1">#REF!</definedName>
    <definedName name="jjj" localSheetId="6" hidden="1">#REF!</definedName>
    <definedName name="jjj" localSheetId="15" hidden="1">#REF!</definedName>
    <definedName name="jjj" localSheetId="0" hidden="1">#REF!</definedName>
    <definedName name="jjj" hidden="1">#REF!</definedName>
    <definedName name="k" localSheetId="14" hidden="1">#REF!</definedName>
    <definedName name="k" localSheetId="6" hidden="1">#REF!</definedName>
    <definedName name="k" localSheetId="15" hidden="1">#REF!</definedName>
    <definedName name="k" localSheetId="0" hidden="1">#REF!</definedName>
    <definedName name="k" hidden="1">#REF!</definedName>
    <definedName name="kkk" localSheetId="14" hidden="1">#REF!</definedName>
    <definedName name="kkk" localSheetId="6" hidden="1">#REF!</definedName>
    <definedName name="kkk" localSheetId="15" hidden="1">#REF!</definedName>
    <definedName name="kkk" localSheetId="0" hidden="1">#REF!</definedName>
    <definedName name="kkk" hidden="1">#REF!</definedName>
    <definedName name="KodTypuZiadatela" localSheetId="7">'[1]Typ žiadateľa'!$D$1</definedName>
    <definedName name="KodTypuZiadatela" localSheetId="6">'[1]Typ žiadateľa'!$D$1</definedName>
    <definedName name="KodTypuZiadatela" localSheetId="4">'[2]Typ žiadateľa'!$D$1</definedName>
    <definedName name="KodTypuZiadatela">'[1]Typ žiadateľa'!$D$1</definedName>
    <definedName name="m" localSheetId="14" hidden="1">#REF!</definedName>
    <definedName name="m" localSheetId="6" hidden="1">#REF!</definedName>
    <definedName name="m" localSheetId="15" hidden="1">#REF!</definedName>
    <definedName name="m" localSheetId="0" hidden="1">#REF!</definedName>
    <definedName name="m" hidden="1">#REF!</definedName>
    <definedName name="_xlnm.Print_Titles" localSheetId="4">Rozpočet!$A:$A,Rozpočet!$1:$2</definedName>
    <definedName name="NFP" localSheetId="7">'[1]Investičné výdavky'!$D$33</definedName>
    <definedName name="NFP" localSheetId="6">'[1]Investičné výdavky'!$D$33</definedName>
    <definedName name="NFP" localSheetId="4">'[2]Investičné výdavky'!$D$33</definedName>
    <definedName name="NFP">'[1]Investičné výdavky'!$D$33</definedName>
    <definedName name="o" localSheetId="14" hidden="1">#REF!</definedName>
    <definedName name="o" localSheetId="6" hidden="1">#REF!</definedName>
    <definedName name="o" localSheetId="15" hidden="1">#REF!</definedName>
    <definedName name="o" localSheetId="0" hidden="1">#REF!</definedName>
    <definedName name="o" hidden="1">#REF!</definedName>
    <definedName name="_xlnm.Print_Area" localSheetId="5">'Investičné výdavky'!$A$1:$I$131</definedName>
    <definedName name="_xlnm.Print_Area" localSheetId="10">'Príjmy z prevádzky'!$A$1:$X$29</definedName>
    <definedName name="_xlnm.Print_Area" localSheetId="4">Rozpočet!$A$1:$AA$35</definedName>
    <definedName name="_xlnm.Print_Area" localSheetId="11">Úver!$A$1:$AE$15</definedName>
    <definedName name="_xlnm.Print_Area" localSheetId="9">'Výdavky na prevádzku'!$A$1:$X$68</definedName>
    <definedName name="_xlnm.Print_Area" localSheetId="0">'Zoznam odberateľov'!$B:$F</definedName>
    <definedName name="ô" localSheetId="14" hidden="1">#REF!</definedName>
    <definedName name="ô" localSheetId="6" hidden="1">#REF!</definedName>
    <definedName name="ô" localSheetId="15" hidden="1">#REF!</definedName>
    <definedName name="ô" localSheetId="0" hidden="1">#REF!</definedName>
    <definedName name="ô" hidden="1">#REF!</definedName>
    <definedName name="p" localSheetId="14" hidden="1">#REF!</definedName>
    <definedName name="p" localSheetId="6" hidden="1">#REF!</definedName>
    <definedName name="p" localSheetId="15" hidden="1">#REF!</definedName>
    <definedName name="p" localSheetId="0" hidden="1">#REF!</definedName>
    <definedName name="p" hidden="1">#REF!</definedName>
    <definedName name="PercentoNFP" localSheetId="7">'[1]Typ žiadateľa'!$F$6</definedName>
    <definedName name="PercentoNFP" localSheetId="6">'[1]Typ žiadateľa'!$F$6</definedName>
    <definedName name="PercentoNFP" localSheetId="4">'[2]Typ žiadateľa'!$F$6</definedName>
    <definedName name="PercentoNFP">'[1]Typ žiadateľa'!$F$6</definedName>
    <definedName name="PevnaaaIntenzita" localSheetId="14">#REF!</definedName>
    <definedName name="PevnaaaIntenzita" localSheetId="6">#REF!</definedName>
    <definedName name="PevnaaaIntenzita" localSheetId="15">#REF!</definedName>
    <definedName name="PevnaaaIntenzita" localSheetId="0">#REF!</definedName>
    <definedName name="PevnaaaIntenzita">#REF!</definedName>
    <definedName name="PevnaIntenzita" localSheetId="7">'Peňažné toky projektu'!$I$6</definedName>
    <definedName name="PevnaIntenzita" localSheetId="6">'Peňažné toky subjektu'!#REF!</definedName>
    <definedName name="PevnaIntenzita" localSheetId="4">'[2]Peňažné toky projektu'!$I$6</definedName>
    <definedName name="PevnaIntenzita">'[1]Peňažné toky projektu'!$I$6</definedName>
    <definedName name="PodielZdrojovEU" localSheetId="7">'[1]Typ žiadateľa'!$F$9</definedName>
    <definedName name="PodielZdrojovEU" localSheetId="6">'[1]Typ žiadateľa'!$F$9</definedName>
    <definedName name="PodielZdrojovEU" localSheetId="4">'[2]Typ žiadateľa'!$F$9</definedName>
    <definedName name="PodielZdrojovEU">'Investičné výdavky'!$C$103</definedName>
    <definedName name="PodielZdrojovSR" localSheetId="7">'[1]Typ žiadateľa'!$F$12</definedName>
    <definedName name="PodielZdrojovSR" localSheetId="6">'[1]Typ žiadateľa'!$F$12</definedName>
    <definedName name="PodielZdrojovSR" localSheetId="4">'[2]Typ žiadateľa'!$F$12</definedName>
    <definedName name="PodielZdrojovSR">'[1]Typ žiadateľa'!$F$12</definedName>
    <definedName name="q" localSheetId="14" hidden="1">#REF!</definedName>
    <definedName name="q" localSheetId="6" hidden="1">#REF!</definedName>
    <definedName name="q" localSheetId="15" hidden="1">#REF!</definedName>
    <definedName name="q" localSheetId="0" hidden="1">#REF!</definedName>
    <definedName name="q" hidden="1">#REF!</definedName>
    <definedName name="rrrr" localSheetId="14">#REF!</definedName>
    <definedName name="rrrr" localSheetId="6">#REF!</definedName>
    <definedName name="rrrr" localSheetId="15">#REF!</definedName>
    <definedName name="rrrr" localSheetId="0">#REF!</definedName>
    <definedName name="rrrr">#REF!</definedName>
    <definedName name="s" localSheetId="14">#REF!</definedName>
    <definedName name="s" localSheetId="6">#REF!</definedName>
    <definedName name="s" localSheetId="15">#REF!</definedName>
    <definedName name="s" localSheetId="0">#REF!</definedName>
    <definedName name="s">#REF!</definedName>
    <definedName name="skupinavydavkov">'Investičné výdavky'!$G$31</definedName>
    <definedName name="SkupinaVýdavkov" localSheetId="4">'[2]Investičné výdavky'!$A$108:$A$122</definedName>
    <definedName name="SkupinaVýdavkov">'[1]Investičné výdavky'!$A$108:$A$122</definedName>
    <definedName name="StatnaPomoc" localSheetId="7">'Peňažné toky projektu'!$I$7</definedName>
    <definedName name="StatnaPomoc" localSheetId="6">'Peňažné toky subjektu'!#REF!</definedName>
    <definedName name="StatnaPomoc" localSheetId="4">'[2]Peňažné toky projektu'!$I$7</definedName>
    <definedName name="StatnaPomoc">'[1]Peňažné toky projektu'!$I$7</definedName>
    <definedName name="TESTHKEY" localSheetId="14">'[3]Odpisy zdroj'!#REF!</definedName>
    <definedName name="TESTHKEY" localSheetId="6">'[3]Odpisy zdroj'!#REF!</definedName>
    <definedName name="TESTHKEY" localSheetId="15">'[3]Odpisy zdroj'!#REF!</definedName>
    <definedName name="TESTHKEY" localSheetId="0">'[3]Odpisy zdroj'!#REF!</definedName>
    <definedName name="TESTHKEY">'[3]Odpisy zdroj'!#REF!</definedName>
    <definedName name="TESTVKEY" localSheetId="14">'[3]Odpisy zdroj'!#REF!</definedName>
    <definedName name="TESTVKEY" localSheetId="6">'[3]Odpisy zdroj'!#REF!</definedName>
    <definedName name="TESTVKEY" localSheetId="15">'[3]Odpisy zdroj'!#REF!</definedName>
    <definedName name="TESTVKEY" localSheetId="0">'[3]Odpisy zdroj'!#REF!</definedName>
    <definedName name="TESTVKEY">'[3]Odpisy zdroj'!#REF!</definedName>
    <definedName name="ttt" localSheetId="14">#REF!</definedName>
    <definedName name="ttt" localSheetId="6">#REF!</definedName>
    <definedName name="ttt" localSheetId="15">#REF!</definedName>
    <definedName name="ttt" localSheetId="0">#REF!</definedName>
    <definedName name="ttt">#REF!</definedName>
    <definedName name="w" localSheetId="14">#REF!</definedName>
    <definedName name="w" localSheetId="6">#REF!</definedName>
    <definedName name="w" localSheetId="15">#REF!</definedName>
    <definedName name="w" localSheetId="0">#REF!</definedName>
    <definedName name="w">#REF!</definedName>
    <definedName name="Z_DB7D8600_7BA7_4CE3_9713_A1F8E1674C32_.wvu.Cols" localSheetId="5" hidden="1">'Investičné výdavky'!$T:$V</definedName>
    <definedName name="Z_DB7D8600_7BA7_4CE3_9713_A1F8E1674C32_.wvu.PrintArea" localSheetId="5" hidden="1">'Investičné výdavky'!$A$1:$I$131</definedName>
    <definedName name="Z_DB7D8600_7BA7_4CE3_9713_A1F8E1674C32_.wvu.PrintArea" localSheetId="10" hidden="1">'Príjmy z prevádzky'!$A$1:$X$29</definedName>
    <definedName name="Z_DB7D8600_7BA7_4CE3_9713_A1F8E1674C32_.wvu.PrintArea" localSheetId="11" hidden="1">Úver!$A$1:$AE$15</definedName>
    <definedName name="Z_DB7D8600_7BA7_4CE3_9713_A1F8E1674C32_.wvu.PrintArea" localSheetId="9" hidden="1">'Výdavky na prevádzku'!$A$1:$X$68</definedName>
    <definedName name="Z_DB7D8600_7BA7_4CE3_9713_A1F8E1674C32_.wvu.Rows" localSheetId="5" hidden="1">'Investičné výdavky'!$53:$96</definedName>
    <definedName name="Z_DB7D8600_7BA7_4CE3_9713_A1F8E1674C32_.wvu.Rows" localSheetId="9" hidden="1">'Výdavky na prevádzku'!$153:$153</definedName>
    <definedName name="ZdrojeZiadatela" localSheetId="5">'Investičné výdavky'!$D$33</definedName>
    <definedName name="ZdrojeZiadatela">'[2]Investičné výdavky'!$D$35</definedName>
    <definedName name="zzz" localSheetId="14">#REF!</definedName>
    <definedName name="zzz" localSheetId="6">#REF!</definedName>
    <definedName name="zzz" localSheetId="15">#REF!</definedName>
    <definedName name="zzz" localSheetId="0">#REF!</definedName>
    <definedName name="zzz">#REF!</definedName>
  </definedNames>
  <calcPr calcId="125725"/>
</workbook>
</file>

<file path=xl/calcChain.xml><?xml version="1.0" encoding="utf-8"?>
<calcChain xmlns="http://schemas.openxmlformats.org/spreadsheetml/2006/main">
  <c r="E4" i="17"/>
  <c r="F7" i="21" l="1"/>
  <c r="D8"/>
  <c r="B1" i="16"/>
  <c r="E10" i="9"/>
  <c r="D44" l="1"/>
  <c r="D41"/>
  <c r="D7"/>
  <c r="D8"/>
  <c r="D10"/>
  <c r="D12"/>
  <c r="D15"/>
  <c r="D16"/>
  <c r="D20"/>
  <c r="E42"/>
  <c r="D42" s="1"/>
  <c r="E43"/>
  <c r="D43" s="1"/>
  <c r="E44"/>
  <c r="E41"/>
  <c r="E5"/>
  <c r="D5" s="1"/>
  <c r="E6"/>
  <c r="D6" s="1"/>
  <c r="E7"/>
  <c r="E8"/>
  <c r="E9"/>
  <c r="D9" s="1"/>
  <c r="E11"/>
  <c r="D11" s="1"/>
  <c r="E12"/>
  <c r="E13"/>
  <c r="D13" s="1"/>
  <c r="E14"/>
  <c r="D14" s="1"/>
  <c r="E15"/>
  <c r="E16"/>
  <c r="E17"/>
  <c r="D17" s="1"/>
  <c r="E18"/>
  <c r="D18" s="1"/>
  <c r="E19"/>
  <c r="D19" s="1"/>
  <c r="E20"/>
  <c r="E21"/>
  <c r="D21" s="1"/>
  <c r="E4"/>
  <c r="D4" s="1"/>
  <c r="E12" i="17"/>
  <c r="E13" s="1"/>
  <c r="D12"/>
  <c r="D13" s="1"/>
  <c r="D14" s="1"/>
  <c r="C11" i="11"/>
  <c r="E24" i="18"/>
  <c r="B3" i="16"/>
  <c r="B2"/>
  <c r="F36" i="17"/>
  <c r="E37" s="1"/>
  <c r="I42" s="1"/>
  <c r="D35" i="18"/>
  <c r="E32"/>
  <c r="D34" i="19"/>
  <c r="D33"/>
  <c r="D32"/>
  <c r="E7" i="21"/>
  <c r="E3" s="1"/>
  <c r="D12"/>
  <c r="D11"/>
  <c r="G7"/>
  <c r="G3" s="1"/>
  <c r="D7"/>
  <c r="D3" s="1"/>
  <c r="E8"/>
  <c r="C8"/>
  <c r="F13" i="17" l="1"/>
  <c r="C104" i="12" s="1"/>
  <c r="D13" i="21"/>
  <c r="F12" i="17"/>
  <c r="C103" i="12" s="1"/>
  <c r="E14" i="17"/>
  <c r="F14" s="1"/>
  <c r="C102" i="12" s="1"/>
  <c r="F3" i="21" l="1"/>
  <c r="H7"/>
  <c r="H3" s="1"/>
  <c r="I7"/>
  <c r="I3" s="1"/>
  <c r="J7"/>
  <c r="J3" s="1"/>
  <c r="K7"/>
  <c r="K3" s="1"/>
  <c r="L7"/>
  <c r="L3" s="1"/>
  <c r="M7"/>
  <c r="M3" s="1"/>
  <c r="N7"/>
  <c r="N3" s="1"/>
  <c r="O7"/>
  <c r="O3" s="1"/>
  <c r="P7"/>
  <c r="P3" s="1"/>
  <c r="Q7"/>
  <c r="Q3" s="1"/>
  <c r="R7"/>
  <c r="R3" s="1"/>
  <c r="C7"/>
  <c r="C3" s="1"/>
  <c r="H77" i="12"/>
  <c r="H78"/>
  <c r="H79"/>
  <c r="H81"/>
  <c r="H82"/>
  <c r="H83"/>
  <c r="H84"/>
  <c r="H85"/>
  <c r="H86"/>
  <c r="H87"/>
  <c r="H88"/>
  <c r="H89"/>
  <c r="H90"/>
  <c r="H64"/>
  <c r="H65"/>
  <c r="H66"/>
  <c r="H67"/>
  <c r="H69"/>
  <c r="H70"/>
  <c r="H71"/>
  <c r="H72"/>
  <c r="H73"/>
  <c r="H74"/>
  <c r="H75"/>
  <c r="H76"/>
  <c r="I46" i="17" l="1"/>
  <c r="I44"/>
  <c r="I47"/>
  <c r="I45"/>
  <c r="I43"/>
  <c r="D23" i="12" l="1"/>
  <c r="B23"/>
  <c r="G46" i="17"/>
  <c r="A39"/>
  <c r="F31" i="19"/>
  <c r="F28"/>
  <c r="F24"/>
  <c r="E28" i="18"/>
  <c r="D33"/>
  <c r="F37" i="17"/>
  <c r="G36"/>
  <c r="H36" s="1"/>
  <c r="I36" s="1"/>
  <c r="J36" s="1"/>
  <c r="K36" s="1"/>
  <c r="L36" s="1"/>
  <c r="M36" s="1"/>
  <c r="N36" s="1"/>
  <c r="O36" s="1"/>
  <c r="P36" s="1"/>
  <c r="Q36" s="1"/>
  <c r="R36" s="1"/>
  <c r="S36" s="1"/>
  <c r="T36" s="1"/>
  <c r="U36" s="1"/>
  <c r="V36" s="1"/>
  <c r="W36" s="1"/>
  <c r="X36" s="1"/>
  <c r="Y36" s="1"/>
  <c r="Z36" s="1"/>
  <c r="AA36" s="1"/>
  <c r="AB36" s="1"/>
  <c r="AC36" s="1"/>
  <c r="AD36" s="1"/>
  <c r="AE36" s="1"/>
  <c r="AF36" s="1"/>
  <c r="E33" i="18" l="1"/>
  <c r="E29"/>
  <c r="E30" s="1"/>
  <c r="D29" i="16"/>
  <c r="C29"/>
  <c r="B29"/>
  <c r="AQ3" i="9"/>
  <c r="AI3"/>
  <c r="AE3"/>
  <c r="AA3"/>
  <c r="S3"/>
  <c r="O3"/>
  <c r="K3"/>
  <c r="C64" i="16" l="1"/>
  <c r="D64"/>
  <c r="B64"/>
  <c r="B65"/>
  <c r="C58"/>
  <c r="D58"/>
  <c r="C59"/>
  <c r="D59"/>
  <c r="B58"/>
  <c r="B59"/>
  <c r="F18"/>
  <c r="G18"/>
  <c r="H18"/>
  <c r="I18"/>
  <c r="J18"/>
  <c r="K18"/>
  <c r="L18"/>
  <c r="M18"/>
  <c r="F19"/>
  <c r="G19"/>
  <c r="H19"/>
  <c r="I19"/>
  <c r="J19"/>
  <c r="K19"/>
  <c r="L19"/>
  <c r="M19"/>
  <c r="E19"/>
  <c r="E18"/>
  <c r="F17"/>
  <c r="F41" s="1"/>
  <c r="F64" s="1"/>
  <c r="G17"/>
  <c r="H17"/>
  <c r="H41" s="1"/>
  <c r="H64" s="1"/>
  <c r="I17"/>
  <c r="I41" s="1"/>
  <c r="I64" s="1"/>
  <c r="J17"/>
  <c r="E17"/>
  <c r="E41" s="1"/>
  <c r="E64" s="1"/>
  <c r="F39"/>
  <c r="F59" s="1"/>
  <c r="G39"/>
  <c r="G59" s="1"/>
  <c r="H39"/>
  <c r="H59" s="1"/>
  <c r="I39"/>
  <c r="I59" s="1"/>
  <c r="J39"/>
  <c r="J59" s="1"/>
  <c r="K39"/>
  <c r="K59" s="1"/>
  <c r="L39"/>
  <c r="L59" s="1"/>
  <c r="M39"/>
  <c r="M59" s="1"/>
  <c r="E39"/>
  <c r="E59" s="1"/>
  <c r="F38"/>
  <c r="F58" s="1"/>
  <c r="G38"/>
  <c r="G58" s="1"/>
  <c r="H38"/>
  <c r="H58" s="1"/>
  <c r="I38"/>
  <c r="I58" s="1"/>
  <c r="J38"/>
  <c r="J58" s="1"/>
  <c r="K38"/>
  <c r="K58" s="1"/>
  <c r="L38"/>
  <c r="L58" s="1"/>
  <c r="M38"/>
  <c r="M58" s="1"/>
  <c r="E38"/>
  <c r="E58" s="1"/>
  <c r="D55"/>
  <c r="C55"/>
  <c r="B55"/>
  <c r="G41" l="1"/>
  <c r="G64" s="1"/>
  <c r="J41"/>
  <c r="J64" s="1"/>
  <c r="C65" l="1"/>
  <c r="D65"/>
  <c r="D45"/>
  <c r="D44"/>
  <c r="D40"/>
  <c r="D63" s="1"/>
  <c r="D37"/>
  <c r="D57" s="1"/>
  <c r="D60" s="1"/>
  <c r="C45"/>
  <c r="C44"/>
  <c r="C40"/>
  <c r="C63" s="1"/>
  <c r="C68" s="1"/>
  <c r="C37"/>
  <c r="C57" s="1"/>
  <c r="C60" s="1"/>
  <c r="B45"/>
  <c r="B44"/>
  <c r="B40"/>
  <c r="B63" s="1"/>
  <c r="B68" s="1"/>
  <c r="B37"/>
  <c r="B57" s="1"/>
  <c r="B60" s="1"/>
  <c r="B30"/>
  <c r="B71" s="1"/>
  <c r="C30"/>
  <c r="C71" s="1"/>
  <c r="B70" l="1"/>
  <c r="B72" s="1"/>
  <c r="C70"/>
  <c r="C72" s="1"/>
  <c r="D68"/>
  <c r="D70" s="1"/>
  <c r="C42"/>
  <c r="C46" s="1"/>
  <c r="C47" s="1"/>
  <c r="B42"/>
  <c r="D42"/>
  <c r="D46" s="1"/>
  <c r="D47" s="1"/>
  <c r="C31"/>
  <c r="B31"/>
  <c r="D30"/>
  <c r="D71" s="1"/>
  <c r="D72" l="1"/>
  <c r="B46"/>
  <c r="B47" s="1"/>
  <c r="D31"/>
  <c r="D4" l="1"/>
  <c r="D6"/>
  <c r="D5"/>
  <c r="E10" s="1"/>
  <c r="D10" s="1"/>
  <c r="C10" s="1"/>
  <c r="B64" i="11"/>
  <c r="B10" i="16" l="1"/>
  <c r="F10" s="1"/>
  <c r="G10" l="1"/>
  <c r="H10" l="1"/>
  <c r="I10" l="1"/>
  <c r="J10" s="1"/>
  <c r="K10" s="1"/>
  <c r="L10" s="1"/>
  <c r="M10" s="1"/>
  <c r="N10" s="1"/>
  <c r="O10" l="1"/>
  <c r="N39"/>
  <c r="N59" s="1"/>
  <c r="N38"/>
  <c r="N58" s="1"/>
  <c r="N19"/>
  <c r="N18"/>
  <c r="P10" l="1"/>
  <c r="O39"/>
  <c r="O59" s="1"/>
  <c r="O38"/>
  <c r="O58" s="1"/>
  <c r="O18"/>
  <c r="O19"/>
  <c r="Q10" l="1"/>
  <c r="P39"/>
  <c r="P59" s="1"/>
  <c r="P38"/>
  <c r="P58" s="1"/>
  <c r="P17"/>
  <c r="P41" s="1"/>
  <c r="P64" s="1"/>
  <c r="P18"/>
  <c r="P19"/>
  <c r="R10" l="1"/>
  <c r="Q38"/>
  <c r="Q58" s="1"/>
  <c r="Q39"/>
  <c r="Q59" s="1"/>
  <c r="Q17"/>
  <c r="Q41" s="1"/>
  <c r="Q64" s="1"/>
  <c r="Q18"/>
  <c r="Q19"/>
  <c r="S10" l="1"/>
  <c r="R39"/>
  <c r="R59" s="1"/>
  <c r="R38"/>
  <c r="R58" s="1"/>
  <c r="R17"/>
  <c r="R41" s="1"/>
  <c r="R64" s="1"/>
  <c r="R19"/>
  <c r="R18"/>
  <c r="T10" l="1"/>
  <c r="S38"/>
  <c r="S58" s="1"/>
  <c r="S39"/>
  <c r="S59" s="1"/>
  <c r="S17"/>
  <c r="S41" s="1"/>
  <c r="S64" s="1"/>
  <c r="S19"/>
  <c r="S18"/>
  <c r="U10" l="1"/>
  <c r="T39"/>
  <c r="T59" s="1"/>
  <c r="T38"/>
  <c r="T58" s="1"/>
  <c r="T18"/>
  <c r="T17"/>
  <c r="T41" s="1"/>
  <c r="T64" s="1"/>
  <c r="T19"/>
  <c r="V10" l="1"/>
  <c r="U38"/>
  <c r="U58" s="1"/>
  <c r="U39"/>
  <c r="U59" s="1"/>
  <c r="U18"/>
  <c r="U17"/>
  <c r="U41" s="1"/>
  <c r="U64" s="1"/>
  <c r="U19"/>
  <c r="W10" l="1"/>
  <c r="V38"/>
  <c r="V58" s="1"/>
  <c r="V39"/>
  <c r="V59" s="1"/>
  <c r="V17"/>
  <c r="V41" s="1"/>
  <c r="V64" s="1"/>
  <c r="V19"/>
  <c r="V18"/>
  <c r="X10" l="1"/>
  <c r="W39"/>
  <c r="W59" s="1"/>
  <c r="W38"/>
  <c r="W58" s="1"/>
  <c r="W17"/>
  <c r="W41" s="1"/>
  <c r="W64" s="1"/>
  <c r="W19"/>
  <c r="W18"/>
  <c r="X17" l="1"/>
  <c r="X41" s="1"/>
  <c r="X64" s="1"/>
  <c r="X19"/>
  <c r="X18"/>
  <c r="Y10"/>
  <c r="X39"/>
  <c r="X59" s="1"/>
  <c r="X38"/>
  <c r="X58" s="1"/>
  <c r="Y17" l="1"/>
  <c r="Y41" s="1"/>
  <c r="Y64" s="1"/>
  <c r="Y19"/>
  <c r="Y18"/>
  <c r="Y38"/>
  <c r="Y58" s="1"/>
  <c r="Y39"/>
  <c r="Y59" s="1"/>
  <c r="C63" i="11"/>
  <c r="C64" s="1"/>
  <c r="D63" l="1"/>
  <c r="D64" s="1"/>
  <c r="E63" l="1"/>
  <c r="E64" s="1"/>
  <c r="F63" l="1"/>
  <c r="F64" s="1"/>
  <c r="G63" l="1"/>
  <c r="G64" s="1"/>
  <c r="H63" l="1"/>
  <c r="H64" s="1"/>
  <c r="I63" l="1"/>
  <c r="I64" s="1"/>
  <c r="J63" l="1"/>
  <c r="J64" s="1"/>
  <c r="K63" l="1"/>
  <c r="K64" s="1"/>
  <c r="L63" l="1"/>
  <c r="L64" s="1"/>
  <c r="M63" l="1"/>
  <c r="M64" s="1"/>
  <c r="N63" l="1"/>
  <c r="N64" s="1"/>
  <c r="O63" l="1"/>
  <c r="O64" s="1"/>
  <c r="P63" l="1"/>
  <c r="P64" s="1"/>
  <c r="Q63" l="1"/>
  <c r="Q64" s="1"/>
  <c r="R63" l="1"/>
  <c r="R64" s="1"/>
  <c r="S63" l="1"/>
  <c r="S64" s="1"/>
  <c r="T63" l="1"/>
  <c r="T64" s="1"/>
  <c r="U63" l="1"/>
  <c r="U64" s="1"/>
  <c r="V63" l="1"/>
  <c r="V64" s="1"/>
  <c r="F12" i="6" l="1"/>
  <c r="E12"/>
  <c r="D12"/>
  <c r="C12"/>
  <c r="B12"/>
  <c r="J8" i="14" l="1"/>
  <c r="K8"/>
  <c r="L3" i="15" s="1"/>
  <c r="L12" s="1"/>
  <c r="L8" i="14"/>
  <c r="M3" i="15" s="1"/>
  <c r="M12" s="1"/>
  <c r="M8" i="14"/>
  <c r="N3" i="15" s="1"/>
  <c r="N12" s="1"/>
  <c r="N8" i="14"/>
  <c r="O3" i="15" s="1"/>
  <c r="O12" s="1"/>
  <c r="O8" i="14"/>
  <c r="P3" i="15" s="1"/>
  <c r="P12" s="1"/>
  <c r="P8" i="14"/>
  <c r="Q3" i="15" s="1"/>
  <c r="Q12" s="1"/>
  <c r="Q8" i="14"/>
  <c r="R3" i="15" s="1"/>
  <c r="R12" s="1"/>
  <c r="R8" i="14"/>
  <c r="S3" i="15" s="1"/>
  <c r="S12" s="1"/>
  <c r="S8" i="14"/>
  <c r="T3" i="15" s="1"/>
  <c r="T12" s="1"/>
  <c r="T8" i="14"/>
  <c r="U3" i="15" s="1"/>
  <c r="U12" s="1"/>
  <c r="U8" i="14"/>
  <c r="V3" i="15" s="1"/>
  <c r="V12" s="1"/>
  <c r="V8" i="14"/>
  <c r="W3" i="15" s="1"/>
  <c r="W12" s="1"/>
  <c r="W8" i="14"/>
  <c r="X3" i="15" s="1"/>
  <c r="X12" s="1"/>
  <c r="X8" i="14"/>
  <c r="Y3" i="15" s="1"/>
  <c r="Y12" s="1"/>
  <c r="Y8" i="14"/>
  <c r="Z3" i="15" s="1"/>
  <c r="Z12" s="1"/>
  <c r="Z8" i="14"/>
  <c r="AA3" i="15" s="1"/>
  <c r="AA12" s="1"/>
  <c r="AA8" i="14"/>
  <c r="AB3" i="15" s="1"/>
  <c r="AB12" s="1"/>
  <c r="AB8" i="14"/>
  <c r="AC3" i="15" s="1"/>
  <c r="AC12" s="1"/>
  <c r="AC8" i="14"/>
  <c r="AD3" i="15" s="1"/>
  <c r="AD12" s="1"/>
  <c r="AD8" i="14"/>
  <c r="AE3" i="15" s="1"/>
  <c r="AE12" s="1"/>
  <c r="AE8" i="14"/>
  <c r="AF3" i="15" s="1"/>
  <c r="AF12" s="1"/>
  <c r="AF8" i="14"/>
  <c r="AG3" i="15" s="1"/>
  <c r="AG12" s="1"/>
  <c r="AG8" i="14"/>
  <c r="AH3" i="15" s="1"/>
  <c r="AH12" s="1"/>
  <c r="AH8" i="14"/>
  <c r="AI3" i="15" s="1"/>
  <c r="AI12" s="1"/>
  <c r="AI8" i="14"/>
  <c r="AJ3" i="15" s="1"/>
  <c r="AJ12" s="1"/>
  <c r="AJ8" i="14"/>
  <c r="AK3" i="15" s="1"/>
  <c r="AK12" s="1"/>
  <c r="AK8" i="14"/>
  <c r="AL3" i="15" s="1"/>
  <c r="AL12" s="1"/>
  <c r="AL8" i="14"/>
  <c r="AM3" i="15" s="1"/>
  <c r="AM12" s="1"/>
  <c r="AM8" i="14"/>
  <c r="AN3" i="15" s="1"/>
  <c r="AN12" s="1"/>
  <c r="AN8" i="14"/>
  <c r="AO3" i="15" s="1"/>
  <c r="AO12" s="1"/>
  <c r="AO8" i="14"/>
  <c r="AP3" i="15" s="1"/>
  <c r="AP12" s="1"/>
  <c r="AP8" i="14"/>
  <c r="AQ3" i="15" s="1"/>
  <c r="AQ12" s="1"/>
  <c r="J9" i="14"/>
  <c r="K4" i="15" s="1"/>
  <c r="K13" s="1"/>
  <c r="K9" i="14"/>
  <c r="L4" i="15" s="1"/>
  <c r="L13" s="1"/>
  <c r="L9" i="14"/>
  <c r="M4" i="15" s="1"/>
  <c r="M13" s="1"/>
  <c r="M9" i="14"/>
  <c r="N4" i="15" s="1"/>
  <c r="N13" s="1"/>
  <c r="N9" i="14"/>
  <c r="O4" i="15" s="1"/>
  <c r="O13" s="1"/>
  <c r="O9" i="14"/>
  <c r="P4" i="15" s="1"/>
  <c r="P13" s="1"/>
  <c r="P9" i="14"/>
  <c r="Q4" i="15" s="1"/>
  <c r="Q13" s="1"/>
  <c r="Q9" i="14"/>
  <c r="R4" i="15" s="1"/>
  <c r="R13" s="1"/>
  <c r="R9" i="14"/>
  <c r="S4" i="15" s="1"/>
  <c r="S13" s="1"/>
  <c r="S9" i="14"/>
  <c r="T4" i="15" s="1"/>
  <c r="T13" s="1"/>
  <c r="T9" i="14"/>
  <c r="U4" i="15" s="1"/>
  <c r="U13" s="1"/>
  <c r="U9" i="14"/>
  <c r="V4" i="15" s="1"/>
  <c r="V13" s="1"/>
  <c r="V9" i="14"/>
  <c r="W4" i="15" s="1"/>
  <c r="W13" s="1"/>
  <c r="W9" i="14"/>
  <c r="X4" i="15" s="1"/>
  <c r="X13" s="1"/>
  <c r="X9" i="14"/>
  <c r="Y4" i="15" s="1"/>
  <c r="Y13" s="1"/>
  <c r="Y9" i="14"/>
  <c r="Z4" i="15" s="1"/>
  <c r="Z13" s="1"/>
  <c r="Z9" i="14"/>
  <c r="AA4" i="15" s="1"/>
  <c r="AA13" s="1"/>
  <c r="AA9" i="14"/>
  <c r="AB4" i="15" s="1"/>
  <c r="AB13" s="1"/>
  <c r="AB9" i="14"/>
  <c r="AC4" i="15" s="1"/>
  <c r="AC13" s="1"/>
  <c r="AC9" i="14"/>
  <c r="AD4" i="15" s="1"/>
  <c r="AD13" s="1"/>
  <c r="AD9" i="14"/>
  <c r="AE4" i="15" s="1"/>
  <c r="AE13" s="1"/>
  <c r="AE9" i="14"/>
  <c r="AF4" i="15" s="1"/>
  <c r="AF13" s="1"/>
  <c r="AF9" i="14"/>
  <c r="AG4" i="15" s="1"/>
  <c r="AG13" s="1"/>
  <c r="AG9" i="14"/>
  <c r="AH4" i="15" s="1"/>
  <c r="AH13" s="1"/>
  <c r="AH9" i="14"/>
  <c r="AI4" i="15" s="1"/>
  <c r="AI13" s="1"/>
  <c r="AI9" i="14"/>
  <c r="AJ4" i="15" s="1"/>
  <c r="AJ13" s="1"/>
  <c r="AJ9" i="14"/>
  <c r="AK4" i="15" s="1"/>
  <c r="AK13" s="1"/>
  <c r="AK9" i="14"/>
  <c r="AL4" i="15" s="1"/>
  <c r="AL13" s="1"/>
  <c r="AL9" i="14"/>
  <c r="AM4" i="15" s="1"/>
  <c r="AM13" s="1"/>
  <c r="AM9" i="14"/>
  <c r="AN4" i="15" s="1"/>
  <c r="AN13" s="1"/>
  <c r="AN9" i="14"/>
  <c r="AO4" i="15" s="1"/>
  <c r="AO13" s="1"/>
  <c r="AO9" i="14"/>
  <c r="AP4" i="15" s="1"/>
  <c r="AP13" s="1"/>
  <c r="AP9" i="14"/>
  <c r="AQ4" i="15" s="1"/>
  <c r="AQ13" s="1"/>
  <c r="J10" i="14"/>
  <c r="K5" i="15" s="1"/>
  <c r="K14" s="1"/>
  <c r="K10" i="14"/>
  <c r="L5" i="15" s="1"/>
  <c r="L14" s="1"/>
  <c r="L10" i="14"/>
  <c r="M5" i="15" s="1"/>
  <c r="M14" s="1"/>
  <c r="M10" i="14"/>
  <c r="N5" i="15" s="1"/>
  <c r="N14" s="1"/>
  <c r="N10" i="14"/>
  <c r="O5" i="15" s="1"/>
  <c r="O14" s="1"/>
  <c r="O10" i="14"/>
  <c r="P5" i="15" s="1"/>
  <c r="P14" s="1"/>
  <c r="P10" i="14"/>
  <c r="Q5" i="15" s="1"/>
  <c r="Q14" s="1"/>
  <c r="Q10" i="14"/>
  <c r="R5" i="15" s="1"/>
  <c r="R14" s="1"/>
  <c r="R10" i="14"/>
  <c r="S5" i="15" s="1"/>
  <c r="S14" s="1"/>
  <c r="S10" i="14"/>
  <c r="T5" i="15" s="1"/>
  <c r="T14" s="1"/>
  <c r="T10" i="14"/>
  <c r="U5" i="15" s="1"/>
  <c r="U14" s="1"/>
  <c r="U10" i="14"/>
  <c r="V5" i="15" s="1"/>
  <c r="V14" s="1"/>
  <c r="V10" i="14"/>
  <c r="W5" i="15" s="1"/>
  <c r="W14" s="1"/>
  <c r="W10" i="14"/>
  <c r="X5" i="15" s="1"/>
  <c r="X14" s="1"/>
  <c r="X10" i="14"/>
  <c r="Y5" i="15" s="1"/>
  <c r="Y14" s="1"/>
  <c r="Y10" i="14"/>
  <c r="Z5" i="15" s="1"/>
  <c r="Z14" s="1"/>
  <c r="Z10" i="14"/>
  <c r="AA5" i="15" s="1"/>
  <c r="AA14" s="1"/>
  <c r="AA10" i="14"/>
  <c r="AB5" i="15" s="1"/>
  <c r="AB14" s="1"/>
  <c r="AB10" i="14"/>
  <c r="AC5" i="15" s="1"/>
  <c r="AC14" s="1"/>
  <c r="AC10" i="14"/>
  <c r="AD5" i="15" s="1"/>
  <c r="AD14" s="1"/>
  <c r="AD10" i="14"/>
  <c r="AE5" i="15" s="1"/>
  <c r="AE14" s="1"/>
  <c r="AE10" i="14"/>
  <c r="AF5" i="15" s="1"/>
  <c r="AF14" s="1"/>
  <c r="AF10" i="14"/>
  <c r="AG5" i="15" s="1"/>
  <c r="AG14" s="1"/>
  <c r="AG10" i="14"/>
  <c r="AH5" i="15" s="1"/>
  <c r="AH14" s="1"/>
  <c r="AH10" i="14"/>
  <c r="AI5" i="15" s="1"/>
  <c r="AI14" s="1"/>
  <c r="AI10" i="14"/>
  <c r="AJ5" i="15" s="1"/>
  <c r="AJ14" s="1"/>
  <c r="AJ10" i="14"/>
  <c r="AK5" i="15" s="1"/>
  <c r="AK14" s="1"/>
  <c r="AK10" i="14"/>
  <c r="AL5" i="15" s="1"/>
  <c r="AL14" s="1"/>
  <c r="AL10" i="14"/>
  <c r="AM5" i="15" s="1"/>
  <c r="AM14" s="1"/>
  <c r="AM10" i="14"/>
  <c r="AN5" i="15" s="1"/>
  <c r="AN14" s="1"/>
  <c r="AN10" i="14"/>
  <c r="AO5" i="15" s="1"/>
  <c r="AO14" s="1"/>
  <c r="AO10" i="14"/>
  <c r="AP5" i="15" s="1"/>
  <c r="AP14" s="1"/>
  <c r="AP10" i="14"/>
  <c r="AQ5" i="15" s="1"/>
  <c r="AQ14" s="1"/>
  <c r="J11" i="14"/>
  <c r="K6" i="15" s="1"/>
  <c r="K15" s="1"/>
  <c r="K11" i="14"/>
  <c r="L6" i="15" s="1"/>
  <c r="L15" s="1"/>
  <c r="L11" i="14"/>
  <c r="M6" i="15" s="1"/>
  <c r="M15" s="1"/>
  <c r="M11" i="14"/>
  <c r="N6" i="15" s="1"/>
  <c r="N15" s="1"/>
  <c r="N11" i="14"/>
  <c r="O6" i="15" s="1"/>
  <c r="O15" s="1"/>
  <c r="O11" i="14"/>
  <c r="P6" i="15" s="1"/>
  <c r="P15" s="1"/>
  <c r="P11" i="14"/>
  <c r="Q6" i="15" s="1"/>
  <c r="Q15" s="1"/>
  <c r="Q11" i="14"/>
  <c r="R6" i="15" s="1"/>
  <c r="R15" s="1"/>
  <c r="R11" i="14"/>
  <c r="S6" i="15" s="1"/>
  <c r="S15" s="1"/>
  <c r="S11" i="14"/>
  <c r="T6" i="15" s="1"/>
  <c r="T15" s="1"/>
  <c r="T11" i="14"/>
  <c r="U6" i="15" s="1"/>
  <c r="U15" s="1"/>
  <c r="U11" i="14"/>
  <c r="V6" i="15" s="1"/>
  <c r="V15" s="1"/>
  <c r="V11" i="14"/>
  <c r="W6" i="15" s="1"/>
  <c r="W15" s="1"/>
  <c r="W11" i="14"/>
  <c r="X6" i="15" s="1"/>
  <c r="X15" s="1"/>
  <c r="X11" i="14"/>
  <c r="Y6" i="15" s="1"/>
  <c r="Y15" s="1"/>
  <c r="Y11" i="14"/>
  <c r="Z6" i="15" s="1"/>
  <c r="Z15" s="1"/>
  <c r="Z11" i="14"/>
  <c r="AA6" i="15" s="1"/>
  <c r="AA15" s="1"/>
  <c r="AA11" i="14"/>
  <c r="AB6" i="15" s="1"/>
  <c r="AB15" s="1"/>
  <c r="AB11" i="14"/>
  <c r="AC6" i="15" s="1"/>
  <c r="AC15" s="1"/>
  <c r="AC11" i="14"/>
  <c r="AD6" i="15" s="1"/>
  <c r="AD15" s="1"/>
  <c r="AD11" i="14"/>
  <c r="AE6" i="15" s="1"/>
  <c r="AE15" s="1"/>
  <c r="AE11" i="14"/>
  <c r="AF6" i="15" s="1"/>
  <c r="AF15" s="1"/>
  <c r="AF11" i="14"/>
  <c r="AG6" i="15" s="1"/>
  <c r="AG15" s="1"/>
  <c r="AG11" i="14"/>
  <c r="AH6" i="15" s="1"/>
  <c r="AH15" s="1"/>
  <c r="AH11" i="14"/>
  <c r="AI6" i="15" s="1"/>
  <c r="AI15" s="1"/>
  <c r="AI11" i="14"/>
  <c r="AJ6" i="15" s="1"/>
  <c r="AJ15" s="1"/>
  <c r="AJ11" i="14"/>
  <c r="AK6" i="15" s="1"/>
  <c r="AK15" s="1"/>
  <c r="AK11" i="14"/>
  <c r="AL6" i="15" s="1"/>
  <c r="AL15" s="1"/>
  <c r="AL11" i="14"/>
  <c r="AM6" i="15" s="1"/>
  <c r="AM15" s="1"/>
  <c r="AM11" i="14"/>
  <c r="AN6" i="15" s="1"/>
  <c r="AN15" s="1"/>
  <c r="AN11" i="14"/>
  <c r="AO6" i="15" s="1"/>
  <c r="AO15" s="1"/>
  <c r="AO11" i="14"/>
  <c r="AP6" i="15" s="1"/>
  <c r="AP15" s="1"/>
  <c r="AP11" i="14"/>
  <c r="AQ6" i="15" s="1"/>
  <c r="AQ15" s="1"/>
  <c r="J12" i="14"/>
  <c r="K7" i="15" s="1"/>
  <c r="K16" s="1"/>
  <c r="K12" i="14"/>
  <c r="L7" i="15" s="1"/>
  <c r="L16" s="1"/>
  <c r="L12" i="14"/>
  <c r="M7" i="15" s="1"/>
  <c r="M16" s="1"/>
  <c r="M12" i="14"/>
  <c r="N7" i="15" s="1"/>
  <c r="N16" s="1"/>
  <c r="N12" i="14"/>
  <c r="O7" i="15" s="1"/>
  <c r="O16" s="1"/>
  <c r="O12" i="14"/>
  <c r="P7" i="15" s="1"/>
  <c r="P16" s="1"/>
  <c r="P12" i="14"/>
  <c r="Q7" i="15" s="1"/>
  <c r="Q16" s="1"/>
  <c r="Q12" i="14"/>
  <c r="R7" i="15" s="1"/>
  <c r="R16" s="1"/>
  <c r="R12" i="14"/>
  <c r="S7" i="15" s="1"/>
  <c r="S16" s="1"/>
  <c r="S12" i="14"/>
  <c r="T7" i="15" s="1"/>
  <c r="T16" s="1"/>
  <c r="T12" i="14"/>
  <c r="U7" i="15" s="1"/>
  <c r="U16" s="1"/>
  <c r="U12" i="14"/>
  <c r="V7" i="15" s="1"/>
  <c r="V16" s="1"/>
  <c r="V12" i="14"/>
  <c r="W7" i="15" s="1"/>
  <c r="W16" s="1"/>
  <c r="W12" i="14"/>
  <c r="X7" i="15" s="1"/>
  <c r="X16" s="1"/>
  <c r="X12" i="14"/>
  <c r="Y7" i="15" s="1"/>
  <c r="Y16" s="1"/>
  <c r="Y12" i="14"/>
  <c r="Z7" i="15" s="1"/>
  <c r="Z16" s="1"/>
  <c r="Z12" i="14"/>
  <c r="AA7" i="15" s="1"/>
  <c r="AA16" s="1"/>
  <c r="AA12" i="14"/>
  <c r="AB7" i="15" s="1"/>
  <c r="AB16" s="1"/>
  <c r="AB12" i="14"/>
  <c r="AC7" i="15" s="1"/>
  <c r="AC16" s="1"/>
  <c r="AC12" i="14"/>
  <c r="AD7" i="15" s="1"/>
  <c r="AD16" s="1"/>
  <c r="AD12" i="14"/>
  <c r="AE7" i="15" s="1"/>
  <c r="AE16" s="1"/>
  <c r="AE12" i="14"/>
  <c r="AF7" i="15" s="1"/>
  <c r="AF16" s="1"/>
  <c r="AF12" i="14"/>
  <c r="AG7" i="15" s="1"/>
  <c r="AG16" s="1"/>
  <c r="AG12" i="14"/>
  <c r="AH7" i="15" s="1"/>
  <c r="AH16" s="1"/>
  <c r="AH12" i="14"/>
  <c r="AI7" i="15" s="1"/>
  <c r="AI16" s="1"/>
  <c r="AI12" i="14"/>
  <c r="AJ7" i="15" s="1"/>
  <c r="AJ16" s="1"/>
  <c r="AJ12" i="14"/>
  <c r="AK7" i="15" s="1"/>
  <c r="AK16" s="1"/>
  <c r="AK12" i="14"/>
  <c r="AL7" i="15" s="1"/>
  <c r="AL16" s="1"/>
  <c r="AL12" i="14"/>
  <c r="AM7" i="15" s="1"/>
  <c r="AM16" s="1"/>
  <c r="AM12" i="14"/>
  <c r="AN7" i="15" s="1"/>
  <c r="AN16" s="1"/>
  <c r="AN12" i="14"/>
  <c r="AO7" i="15" s="1"/>
  <c r="AO16" s="1"/>
  <c r="AO12" i="14"/>
  <c r="AP7" i="15" s="1"/>
  <c r="AP16" s="1"/>
  <c r="AP12" i="14"/>
  <c r="AQ7" i="15" s="1"/>
  <c r="AQ16" s="1"/>
  <c r="J13" i="14"/>
  <c r="K8" i="15" s="1"/>
  <c r="K17" s="1"/>
  <c r="K13" i="14"/>
  <c r="L8" i="15" s="1"/>
  <c r="L17" s="1"/>
  <c r="L13" i="14"/>
  <c r="M8" i="15" s="1"/>
  <c r="M17" s="1"/>
  <c r="M13" i="14"/>
  <c r="N8" i="15" s="1"/>
  <c r="N17" s="1"/>
  <c r="N13" i="14"/>
  <c r="O8" i="15" s="1"/>
  <c r="O17" s="1"/>
  <c r="O13" i="14"/>
  <c r="P8" i="15" s="1"/>
  <c r="P17" s="1"/>
  <c r="P13" i="14"/>
  <c r="Q8" i="15" s="1"/>
  <c r="Q17" s="1"/>
  <c r="Q13" i="14"/>
  <c r="R8" i="15" s="1"/>
  <c r="R17" s="1"/>
  <c r="R13" i="14"/>
  <c r="S8" i="15" s="1"/>
  <c r="S17" s="1"/>
  <c r="S13" i="14"/>
  <c r="T8" i="15" s="1"/>
  <c r="T17" s="1"/>
  <c r="T13" i="14"/>
  <c r="U8" i="15" s="1"/>
  <c r="U17" s="1"/>
  <c r="U13" i="14"/>
  <c r="V8" i="15" s="1"/>
  <c r="V17" s="1"/>
  <c r="V13" i="14"/>
  <c r="W8" i="15" s="1"/>
  <c r="W17" s="1"/>
  <c r="W13" i="14"/>
  <c r="X8" i="15" s="1"/>
  <c r="X17" s="1"/>
  <c r="X13" i="14"/>
  <c r="Y8" i="15" s="1"/>
  <c r="Y17" s="1"/>
  <c r="Y13" i="14"/>
  <c r="Z8" i="15" s="1"/>
  <c r="Z17" s="1"/>
  <c r="Z13" i="14"/>
  <c r="AA8" i="15" s="1"/>
  <c r="AA17" s="1"/>
  <c r="AA13" i="14"/>
  <c r="AB8" i="15" s="1"/>
  <c r="AB17" s="1"/>
  <c r="AB13" i="14"/>
  <c r="AC8" i="15" s="1"/>
  <c r="AC17" s="1"/>
  <c r="AC13" i="14"/>
  <c r="AD8" i="15" s="1"/>
  <c r="AD17" s="1"/>
  <c r="AD13" i="14"/>
  <c r="AE8" i="15" s="1"/>
  <c r="AE17" s="1"/>
  <c r="AE13" i="14"/>
  <c r="AF8" i="15" s="1"/>
  <c r="AF17" s="1"/>
  <c r="AF13" i="14"/>
  <c r="AG8" i="15" s="1"/>
  <c r="AG17" s="1"/>
  <c r="AG13" i="14"/>
  <c r="AH8" i="15" s="1"/>
  <c r="AH17" s="1"/>
  <c r="AH13" i="14"/>
  <c r="AI8" i="15" s="1"/>
  <c r="AI17" s="1"/>
  <c r="AI13" i="14"/>
  <c r="AJ8" i="15" s="1"/>
  <c r="AJ17" s="1"/>
  <c r="AJ13" i="14"/>
  <c r="AK8" i="15" s="1"/>
  <c r="AK17" s="1"/>
  <c r="AK13" i="14"/>
  <c r="AL8" i="15" s="1"/>
  <c r="AL17" s="1"/>
  <c r="AL13" i="14"/>
  <c r="AM8" i="15" s="1"/>
  <c r="AM17" s="1"/>
  <c r="AM13" i="14"/>
  <c r="AN8" i="15" s="1"/>
  <c r="AN17" s="1"/>
  <c r="AN13" i="14"/>
  <c r="AO8" i="15" s="1"/>
  <c r="AO17" s="1"/>
  <c r="AO13" i="14"/>
  <c r="AP8" i="15" s="1"/>
  <c r="AP17" s="1"/>
  <c r="AP13" i="14"/>
  <c r="AQ8" i="15" s="1"/>
  <c r="AQ17" s="1"/>
  <c r="I9" i="14"/>
  <c r="J4" i="15" s="1"/>
  <c r="J13" s="1"/>
  <c r="I10" i="14"/>
  <c r="J5" i="15" s="1"/>
  <c r="J14" s="1"/>
  <c r="I11" i="14"/>
  <c r="J6" i="15" s="1"/>
  <c r="J15" s="1"/>
  <c r="I12" i="14"/>
  <c r="J7" i="15" s="1"/>
  <c r="J16" s="1"/>
  <c r="I13" i="14"/>
  <c r="J8" i="15" s="1"/>
  <c r="J17" s="1"/>
  <c r="I8" i="14"/>
  <c r="J3" i="15" s="1"/>
  <c r="J12" s="1"/>
  <c r="K3"/>
  <c r="K12" s="1"/>
  <c r="D2"/>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C4" i="14"/>
  <c r="D4" s="1"/>
  <c r="E4" s="1"/>
  <c r="K7" i="9"/>
  <c r="AJ20" i="15" l="1"/>
  <c r="P20"/>
  <c r="T20"/>
  <c r="AP20"/>
  <c r="X22"/>
  <c r="AJ22"/>
  <c r="X23"/>
  <c r="AJ23"/>
  <c r="X24"/>
  <c r="AF24"/>
  <c r="AJ24"/>
  <c r="Z20"/>
  <c r="AD20"/>
  <c r="N20"/>
  <c r="AF20"/>
  <c r="AB22"/>
  <c r="AF22"/>
  <c r="AN22"/>
  <c r="AB23"/>
  <c r="AF23"/>
  <c r="AN23"/>
  <c r="AB24"/>
  <c r="AN24"/>
  <c r="R21"/>
  <c r="V21"/>
  <c r="Z21"/>
  <c r="AD21"/>
  <c r="AH21"/>
  <c r="AL21"/>
  <c r="AP21"/>
  <c r="U22"/>
  <c r="Q22"/>
  <c r="X20"/>
  <c r="AN20"/>
  <c r="V20"/>
  <c r="S20"/>
  <c r="AA20"/>
  <c r="AE20"/>
  <c r="AM20"/>
  <c r="Q21"/>
  <c r="Y21"/>
  <c r="AG21"/>
  <c r="AO21"/>
  <c r="AA22"/>
  <c r="AE22"/>
  <c r="AM22"/>
  <c r="AA23"/>
  <c r="AI23"/>
  <c r="AQ23"/>
  <c r="AA24"/>
  <c r="AI24"/>
  <c r="AQ24"/>
  <c r="AH20"/>
  <c r="T21"/>
  <c r="X21"/>
  <c r="AF21"/>
  <c r="AN21"/>
  <c r="V22"/>
  <c r="AD22"/>
  <c r="AL22"/>
  <c r="AL23"/>
  <c r="M20"/>
  <c r="Q20"/>
  <c r="U20"/>
  <c r="Y20"/>
  <c r="AC20"/>
  <c r="AG20"/>
  <c r="AK20"/>
  <c r="AO20"/>
  <c r="O21"/>
  <c r="S21"/>
  <c r="W21"/>
  <c r="AA21"/>
  <c r="AE21"/>
  <c r="AI21"/>
  <c r="AM21"/>
  <c r="AQ21"/>
  <c r="Y22"/>
  <c r="AC22"/>
  <c r="AG22"/>
  <c r="AK22"/>
  <c r="AO22"/>
  <c r="U23"/>
  <c r="Y23"/>
  <c r="AC23"/>
  <c r="AG23"/>
  <c r="AK23"/>
  <c r="AO23"/>
  <c r="Y24"/>
  <c r="AC24"/>
  <c r="AG24"/>
  <c r="AK24"/>
  <c r="AO24"/>
  <c r="AB20"/>
  <c r="AL20"/>
  <c r="O20"/>
  <c r="W20"/>
  <c r="AI20"/>
  <c r="AQ20"/>
  <c r="U21"/>
  <c r="AC21"/>
  <c r="AK21"/>
  <c r="W22"/>
  <c r="AI22"/>
  <c r="AQ22"/>
  <c r="W23"/>
  <c r="AE23"/>
  <c r="AM23"/>
  <c r="AE24"/>
  <c r="AM24"/>
  <c r="R20"/>
  <c r="P21"/>
  <c r="AB21"/>
  <c r="AJ21"/>
  <c r="Z22"/>
  <c r="AH22"/>
  <c r="AP22"/>
  <c r="V23"/>
  <c r="Z23"/>
  <c r="AD23"/>
  <c r="AH23"/>
  <c r="AP23"/>
  <c r="Z24"/>
  <c r="AD24"/>
  <c r="AH24"/>
  <c r="AL24"/>
  <c r="AP24"/>
  <c r="F4" i="14"/>
  <c r="G4" l="1"/>
  <c r="H4" l="1"/>
  <c r="I4" l="1"/>
  <c r="I14" l="1"/>
  <c r="J4"/>
  <c r="K4" l="1"/>
  <c r="J14"/>
  <c r="K14" l="1"/>
  <c r="L4"/>
  <c r="L19" s="1"/>
  <c r="L14" l="1"/>
  <c r="M4"/>
  <c r="M19" s="1"/>
  <c r="N4" l="1"/>
  <c r="M14"/>
  <c r="N19" l="1"/>
  <c r="N20"/>
  <c r="O4"/>
  <c r="N14"/>
  <c r="O19" l="1"/>
  <c r="O20"/>
  <c r="O14"/>
  <c r="P4"/>
  <c r="P21" l="1"/>
  <c r="P19"/>
  <c r="P20"/>
  <c r="Q4"/>
  <c r="P14"/>
  <c r="Q19" l="1"/>
  <c r="Q20"/>
  <c r="R4"/>
  <c r="Q14"/>
  <c r="R20" l="1"/>
  <c r="R19"/>
  <c r="S4"/>
  <c r="R14"/>
  <c r="S20" l="1"/>
  <c r="S19"/>
  <c r="S14"/>
  <c r="T4"/>
  <c r="T21" l="1"/>
  <c r="T19"/>
  <c r="T20"/>
  <c r="T22"/>
  <c r="T14"/>
  <c r="U4"/>
  <c r="U21" l="1"/>
  <c r="U20"/>
  <c r="U22"/>
  <c r="U19"/>
  <c r="U14"/>
  <c r="V4"/>
  <c r="V19" l="1"/>
  <c r="V22"/>
  <c r="V21"/>
  <c r="V20"/>
  <c r="W4"/>
  <c r="V14"/>
  <c r="W21" l="1"/>
  <c r="W22"/>
  <c r="W19"/>
  <c r="W23"/>
  <c r="W20"/>
  <c r="W14"/>
  <c r="X4"/>
  <c r="X22" l="1"/>
  <c r="X19"/>
  <c r="X21"/>
  <c r="X23"/>
  <c r="X20"/>
  <c r="Y4"/>
  <c r="X14"/>
  <c r="Y21" l="1"/>
  <c r="Y23"/>
  <c r="Y19"/>
  <c r="Y20"/>
  <c r="Y22"/>
  <c r="Z4"/>
  <c r="Y14"/>
  <c r="Z19" l="1"/>
  <c r="Z22"/>
  <c r="Z23"/>
  <c r="Z21"/>
  <c r="Z20"/>
  <c r="AA4"/>
  <c r="Z14"/>
  <c r="AA19" l="1"/>
  <c r="AA21"/>
  <c r="AA23"/>
  <c r="AA20"/>
  <c r="AA22"/>
  <c r="AA14"/>
  <c r="AB4"/>
  <c r="AB20" l="1"/>
  <c r="AB22"/>
  <c r="AB21"/>
  <c r="AB23"/>
  <c r="AB19"/>
  <c r="AB14"/>
  <c r="AC4"/>
  <c r="AC21" l="1"/>
  <c r="AC23"/>
  <c r="AC20"/>
  <c r="AC19"/>
  <c r="AC22"/>
  <c r="AC14"/>
  <c r="AD4"/>
  <c r="AD21" l="1"/>
  <c r="AD19"/>
  <c r="AD22"/>
  <c r="AD20"/>
  <c r="AD23"/>
  <c r="AE4"/>
  <c r="AD14"/>
  <c r="AE22" l="1"/>
  <c r="AE19"/>
  <c r="AE21"/>
  <c r="AE23"/>
  <c r="AE20"/>
  <c r="AE14"/>
  <c r="AF4"/>
  <c r="AF19" l="1"/>
  <c r="AF22"/>
  <c r="AF21"/>
  <c r="AF23"/>
  <c r="AF20"/>
  <c r="AG4"/>
  <c r="AF14"/>
  <c r="AG19" l="1"/>
  <c r="AG20"/>
  <c r="AG22"/>
  <c r="AG21"/>
  <c r="AG23"/>
  <c r="AH4"/>
  <c r="AG14"/>
  <c r="AH22" l="1"/>
  <c r="AH20"/>
  <c r="AH19"/>
  <c r="AH21"/>
  <c r="AH23"/>
  <c r="AI4"/>
  <c r="AH14"/>
  <c r="AI23" l="1"/>
  <c r="AI19"/>
  <c r="AI21"/>
  <c r="AI20"/>
  <c r="AI22"/>
  <c r="AI14"/>
  <c r="AJ4"/>
  <c r="AJ22" l="1"/>
  <c r="AJ21"/>
  <c r="AJ20"/>
  <c r="AJ23"/>
  <c r="AJ19"/>
  <c r="AJ14"/>
  <c r="AK4"/>
  <c r="AK19" l="1"/>
  <c r="AK21"/>
  <c r="AK22"/>
  <c r="AK20"/>
  <c r="AK23"/>
  <c r="AK14"/>
  <c r="AL4"/>
  <c r="AL23" l="1"/>
  <c r="AL21"/>
  <c r="AL19"/>
  <c r="AL22"/>
  <c r="AL20"/>
  <c r="AM4"/>
  <c r="AL14"/>
  <c r="AM22" l="1"/>
  <c r="AM23"/>
  <c r="AM19"/>
  <c r="AM20"/>
  <c r="AM21"/>
  <c r="AM14"/>
  <c r="AN4"/>
  <c r="AN19" l="1"/>
  <c r="AN22"/>
  <c r="AN21"/>
  <c r="AN20"/>
  <c r="AN23"/>
  <c r="AO4"/>
  <c r="AN14"/>
  <c r="AO20" l="1"/>
  <c r="AO21"/>
  <c r="AO22"/>
  <c r="AO19"/>
  <c r="AO23"/>
  <c r="AP4"/>
  <c r="AO14"/>
  <c r="AP23" l="1"/>
  <c r="AP22"/>
  <c r="AP21"/>
  <c r="AP20"/>
  <c r="AP19"/>
  <c r="AP14"/>
  <c r="E99" i="12" l="1"/>
  <c r="H58"/>
  <c r="H59"/>
  <c r="H60"/>
  <c r="H61"/>
  <c r="H62"/>
  <c r="H63"/>
  <c r="AQ78" i="9" l="1"/>
  <c r="AM78"/>
  <c r="AI78"/>
  <c r="AQ68"/>
  <c r="AM68"/>
  <c r="AI68"/>
  <c r="AQ58"/>
  <c r="AM58"/>
  <c r="AI58"/>
  <c r="AK3"/>
  <c r="AQ42"/>
  <c r="AS42" s="1"/>
  <c r="AQ43"/>
  <c r="AS43" s="1"/>
  <c r="AQ44"/>
  <c r="AS44" s="1"/>
  <c r="AQ41"/>
  <c r="AR41" s="1"/>
  <c r="AQ57" s="1"/>
  <c r="AM42"/>
  <c r="AN42" s="1"/>
  <c r="AM43"/>
  <c r="AN43" s="1"/>
  <c r="AM44"/>
  <c r="AO44" s="1"/>
  <c r="AM41"/>
  <c r="AN41" s="1"/>
  <c r="AM57" s="1"/>
  <c r="AI42"/>
  <c r="AJ42" s="1"/>
  <c r="AI43"/>
  <c r="AJ43" s="1"/>
  <c r="AI44"/>
  <c r="AK44" s="1"/>
  <c r="AI41"/>
  <c r="AJ41" s="1"/>
  <c r="AI57" s="1"/>
  <c r="AQ29"/>
  <c r="AS29" s="1"/>
  <c r="AQ30"/>
  <c r="AR30" s="1"/>
  <c r="AQ31"/>
  <c r="AS31" s="1"/>
  <c r="AQ32"/>
  <c r="AR32" s="1"/>
  <c r="AQ33"/>
  <c r="AR33" s="1"/>
  <c r="AQ34"/>
  <c r="AR34" s="1"/>
  <c r="AQ28"/>
  <c r="AS28" s="1"/>
  <c r="AM29"/>
  <c r="AN29" s="1"/>
  <c r="AM30"/>
  <c r="AO30" s="1"/>
  <c r="AM31"/>
  <c r="AN31" s="1"/>
  <c r="AM32"/>
  <c r="AO32" s="1"/>
  <c r="AM33"/>
  <c r="AN33" s="1"/>
  <c r="AM34"/>
  <c r="AO34" s="1"/>
  <c r="AM28"/>
  <c r="AO28" s="1"/>
  <c r="AI29"/>
  <c r="AJ29" s="1"/>
  <c r="AI30"/>
  <c r="AK30" s="1"/>
  <c r="AI31"/>
  <c r="AJ31" s="1"/>
  <c r="AI32"/>
  <c r="AK32" s="1"/>
  <c r="AI33"/>
  <c r="AJ33" s="1"/>
  <c r="AI34"/>
  <c r="AK34" s="1"/>
  <c r="AI28"/>
  <c r="AJ28" s="1"/>
  <c r="AG40"/>
  <c r="AH40"/>
  <c r="AF40"/>
  <c r="AL40"/>
  <c r="AK40"/>
  <c r="AJ40"/>
  <c r="AP40"/>
  <c r="AO40"/>
  <c r="AN40"/>
  <c r="AT40"/>
  <c r="AS40"/>
  <c r="AR40"/>
  <c r="AT27"/>
  <c r="AS27"/>
  <c r="AR27"/>
  <c r="AP27"/>
  <c r="AO27"/>
  <c r="AN27"/>
  <c r="AL27"/>
  <c r="AK27"/>
  <c r="AJ27"/>
  <c r="AH27"/>
  <c r="AG27"/>
  <c r="AF27"/>
  <c r="AH3"/>
  <c r="AG3"/>
  <c r="AF3"/>
  <c r="AI27"/>
  <c r="AQ40"/>
  <c r="AR31"/>
  <c r="AQ27"/>
  <c r="AM40"/>
  <c r="AM27"/>
  <c r="AI40"/>
  <c r="AT3"/>
  <c r="AS3"/>
  <c r="AP3"/>
  <c r="AO3"/>
  <c r="AL3"/>
  <c r="AR3"/>
  <c r="AN3"/>
  <c r="AJ3"/>
  <c r="AQ5"/>
  <c r="AQ6"/>
  <c r="AR6" s="1"/>
  <c r="AQ7"/>
  <c r="AQ8"/>
  <c r="AQ9"/>
  <c r="AS9" s="1"/>
  <c r="AQ10"/>
  <c r="AR10" s="1"/>
  <c r="AQ11"/>
  <c r="AR11" s="1"/>
  <c r="AQ12"/>
  <c r="AR12" s="1"/>
  <c r="AQ13"/>
  <c r="AR13" s="1"/>
  <c r="AQ14"/>
  <c r="AR14" s="1"/>
  <c r="AQ15"/>
  <c r="AR15" s="1"/>
  <c r="AQ16"/>
  <c r="AR16" s="1"/>
  <c r="AQ17"/>
  <c r="AR17" s="1"/>
  <c r="AQ18"/>
  <c r="AR18" s="1"/>
  <c r="AQ19"/>
  <c r="AR19" s="1"/>
  <c r="AQ20"/>
  <c r="AR20" s="1"/>
  <c r="AQ21"/>
  <c r="AS21" s="1"/>
  <c r="AM5"/>
  <c r="AN5" s="1"/>
  <c r="AM6"/>
  <c r="AN6" s="1"/>
  <c r="AM7"/>
  <c r="AN7" s="1"/>
  <c r="AM8"/>
  <c r="AN8" s="1"/>
  <c r="AM9"/>
  <c r="AN9" s="1"/>
  <c r="AM10"/>
  <c r="AN10" s="1"/>
  <c r="AM11"/>
  <c r="AN11" s="1"/>
  <c r="AM12"/>
  <c r="AN12" s="1"/>
  <c r="AM13"/>
  <c r="AN13" s="1"/>
  <c r="AM14"/>
  <c r="AN14" s="1"/>
  <c r="AM15"/>
  <c r="AN15" s="1"/>
  <c r="AM16"/>
  <c r="AN16" s="1"/>
  <c r="AM17"/>
  <c r="AN17" s="1"/>
  <c r="AM18"/>
  <c r="AN18" s="1"/>
  <c r="AM19"/>
  <c r="AN19" s="1"/>
  <c r="AM20"/>
  <c r="AN20" s="1"/>
  <c r="AM21"/>
  <c r="AN21" s="1"/>
  <c r="AI5"/>
  <c r="AI6"/>
  <c r="AJ6" s="1"/>
  <c r="AI7"/>
  <c r="AI8"/>
  <c r="AJ8" s="1"/>
  <c r="AI9"/>
  <c r="AJ9" s="1"/>
  <c r="AI10"/>
  <c r="AJ10" s="1"/>
  <c r="AI11"/>
  <c r="AK11" s="1"/>
  <c r="AI12"/>
  <c r="AJ12" s="1"/>
  <c r="AI13"/>
  <c r="AK13" s="1"/>
  <c r="AI14"/>
  <c r="AJ14" s="1"/>
  <c r="AI15"/>
  <c r="AK15" s="1"/>
  <c r="AI16"/>
  <c r="AJ16" s="1"/>
  <c r="AI17"/>
  <c r="AJ17" s="1"/>
  <c r="AI18"/>
  <c r="AJ18" s="1"/>
  <c r="AI19"/>
  <c r="AK19" s="1"/>
  <c r="AI20"/>
  <c r="AK20" s="1"/>
  <c r="AI21"/>
  <c r="AJ21" s="1"/>
  <c r="AQ4"/>
  <c r="AR4" s="1"/>
  <c r="AM4"/>
  <c r="AN4" s="1"/>
  <c r="AI4"/>
  <c r="AJ4" s="1"/>
  <c r="D99" i="12"/>
  <c r="H44"/>
  <c r="H45"/>
  <c r="H46"/>
  <c r="H47"/>
  <c r="AE78" i="9"/>
  <c r="AE68"/>
  <c r="AA78"/>
  <c r="AA68"/>
  <c r="W78"/>
  <c r="W68"/>
  <c r="S78"/>
  <c r="S68"/>
  <c r="O78"/>
  <c r="O68"/>
  <c r="K78"/>
  <c r="K68"/>
  <c r="AB27"/>
  <c r="X27"/>
  <c r="T27"/>
  <c r="P27"/>
  <c r="O13"/>
  <c r="Q13" s="1"/>
  <c r="AE58"/>
  <c r="AA58"/>
  <c r="O58"/>
  <c r="K58"/>
  <c r="C58"/>
  <c r="D68"/>
  <c r="E78"/>
  <c r="C57"/>
  <c r="C55"/>
  <c r="C54"/>
  <c r="D45"/>
  <c r="AE40"/>
  <c r="AA40"/>
  <c r="S40"/>
  <c r="O40"/>
  <c r="C45"/>
  <c r="AE44"/>
  <c r="AF44" s="1"/>
  <c r="AA44"/>
  <c r="AB44" s="1"/>
  <c r="W44"/>
  <c r="X44" s="1"/>
  <c r="S44"/>
  <c r="T44" s="1"/>
  <c r="O44"/>
  <c r="P44" s="1"/>
  <c r="K44"/>
  <c r="L44" s="1"/>
  <c r="AE43"/>
  <c r="AF43" s="1"/>
  <c r="AA43"/>
  <c r="AB43" s="1"/>
  <c r="W43"/>
  <c r="X43" s="1"/>
  <c r="S43"/>
  <c r="T43" s="1"/>
  <c r="O43"/>
  <c r="P43" s="1"/>
  <c r="K43"/>
  <c r="L43" s="1"/>
  <c r="AE42"/>
  <c r="AF42" s="1"/>
  <c r="AA42"/>
  <c r="AB42" s="1"/>
  <c r="W42"/>
  <c r="X42" s="1"/>
  <c r="S42"/>
  <c r="T42" s="1"/>
  <c r="O42"/>
  <c r="P42" s="1"/>
  <c r="K42"/>
  <c r="L42" s="1"/>
  <c r="AE41"/>
  <c r="AF41" s="1"/>
  <c r="AE57" s="1"/>
  <c r="AA41"/>
  <c r="AB41" s="1"/>
  <c r="S41"/>
  <c r="T41" s="1"/>
  <c r="S58" s="1"/>
  <c r="O41"/>
  <c r="P41" s="1"/>
  <c r="O57" s="1"/>
  <c r="K31"/>
  <c r="L31" s="1"/>
  <c r="K32"/>
  <c r="L32" s="1"/>
  <c r="K33"/>
  <c r="L33" s="1"/>
  <c r="K34"/>
  <c r="M34" s="1"/>
  <c r="O29"/>
  <c r="O30"/>
  <c r="Q30" s="1"/>
  <c r="O31"/>
  <c r="Q31" s="1"/>
  <c r="O32"/>
  <c r="Q32" s="1"/>
  <c r="O33"/>
  <c r="Q33" s="1"/>
  <c r="O34"/>
  <c r="Q34" s="1"/>
  <c r="S29"/>
  <c r="T29" s="1"/>
  <c r="S30"/>
  <c r="T30" s="1"/>
  <c r="S31"/>
  <c r="T31" s="1"/>
  <c r="S32"/>
  <c r="U32" s="1"/>
  <c r="S33"/>
  <c r="T33" s="1"/>
  <c r="S34"/>
  <c r="T34" s="1"/>
  <c r="W31"/>
  <c r="Y31" s="1"/>
  <c r="W32"/>
  <c r="Y32" s="1"/>
  <c r="W33"/>
  <c r="Y33" s="1"/>
  <c r="W34"/>
  <c r="Y34" s="1"/>
  <c r="AA29"/>
  <c r="AA30"/>
  <c r="AC30" s="1"/>
  <c r="AA31"/>
  <c r="AC31" s="1"/>
  <c r="AA32"/>
  <c r="AC32" s="1"/>
  <c r="AA33"/>
  <c r="AC33" s="1"/>
  <c r="AA34"/>
  <c r="AC34" s="1"/>
  <c r="AE29"/>
  <c r="AE30"/>
  <c r="AG30" s="1"/>
  <c r="AE31"/>
  <c r="AG31" s="1"/>
  <c r="AE32"/>
  <c r="AG32" s="1"/>
  <c r="AE33"/>
  <c r="AG33" s="1"/>
  <c r="AE34"/>
  <c r="AG34" s="1"/>
  <c r="AE28"/>
  <c r="AF28" s="1"/>
  <c r="AA28"/>
  <c r="AC28" s="1"/>
  <c r="W28"/>
  <c r="Y28" s="1"/>
  <c r="S28"/>
  <c r="T28" s="1"/>
  <c r="O28"/>
  <c r="Q28" s="1"/>
  <c r="K28"/>
  <c r="L28" s="1"/>
  <c r="AE5"/>
  <c r="AF5" s="1"/>
  <c r="AE6"/>
  <c r="AF6" s="1"/>
  <c r="AE7"/>
  <c r="AF7" s="1"/>
  <c r="AE8"/>
  <c r="AF8" s="1"/>
  <c r="AE9"/>
  <c r="AF9" s="1"/>
  <c r="AE10"/>
  <c r="AF10" s="1"/>
  <c r="AE11"/>
  <c r="AF11" s="1"/>
  <c r="AE12"/>
  <c r="AF12" s="1"/>
  <c r="AE13"/>
  <c r="AF13" s="1"/>
  <c r="AE14"/>
  <c r="AF14" s="1"/>
  <c r="AE15"/>
  <c r="AF15" s="1"/>
  <c r="AE16"/>
  <c r="AF16" s="1"/>
  <c r="AE17"/>
  <c r="AF17" s="1"/>
  <c r="AE18"/>
  <c r="AF18" s="1"/>
  <c r="AE19"/>
  <c r="AF19" s="1"/>
  <c r="AE20"/>
  <c r="AF20" s="1"/>
  <c r="AE21"/>
  <c r="AF21" s="1"/>
  <c r="AE4"/>
  <c r="AF4" s="1"/>
  <c r="AA5"/>
  <c r="AB5" s="1"/>
  <c r="AA6"/>
  <c r="AB6" s="1"/>
  <c r="AA7"/>
  <c r="AB7" s="1"/>
  <c r="AA8"/>
  <c r="AB8" s="1"/>
  <c r="AA9"/>
  <c r="AB9" s="1"/>
  <c r="AA10"/>
  <c r="AB10" s="1"/>
  <c r="AA11"/>
  <c r="AB11" s="1"/>
  <c r="AA12"/>
  <c r="AB12" s="1"/>
  <c r="AA13"/>
  <c r="AB13" s="1"/>
  <c r="AA14"/>
  <c r="AB14" s="1"/>
  <c r="AA15"/>
  <c r="AB15" s="1"/>
  <c r="AA16"/>
  <c r="AB16" s="1"/>
  <c r="AA17"/>
  <c r="AB17" s="1"/>
  <c r="AA18"/>
  <c r="AB18" s="1"/>
  <c r="AA19"/>
  <c r="AB19" s="1"/>
  <c r="AA20"/>
  <c r="AC20" s="1"/>
  <c r="AA21"/>
  <c r="AB21" s="1"/>
  <c r="AA4"/>
  <c r="AB4" s="1"/>
  <c r="W11"/>
  <c r="X11" s="1"/>
  <c r="W12"/>
  <c r="X12" s="1"/>
  <c r="W13"/>
  <c r="X13" s="1"/>
  <c r="W14"/>
  <c r="X14" s="1"/>
  <c r="W15"/>
  <c r="X15" s="1"/>
  <c r="W16"/>
  <c r="X16" s="1"/>
  <c r="W17"/>
  <c r="X17" s="1"/>
  <c r="W18"/>
  <c r="X18" s="1"/>
  <c r="W19"/>
  <c r="X19" s="1"/>
  <c r="W20"/>
  <c r="X20" s="1"/>
  <c r="W21"/>
  <c r="X21" s="1"/>
  <c r="W4"/>
  <c r="X4" s="1"/>
  <c r="S5"/>
  <c r="T5" s="1"/>
  <c r="S6"/>
  <c r="T6" s="1"/>
  <c r="S7"/>
  <c r="T7" s="1"/>
  <c r="S8"/>
  <c r="T8" s="1"/>
  <c r="S9"/>
  <c r="T9" s="1"/>
  <c r="S10"/>
  <c r="T10" s="1"/>
  <c r="S11"/>
  <c r="T11" s="1"/>
  <c r="S12"/>
  <c r="T12" s="1"/>
  <c r="S13"/>
  <c r="T13" s="1"/>
  <c r="S14"/>
  <c r="T14" s="1"/>
  <c r="S15"/>
  <c r="T15" s="1"/>
  <c r="S16"/>
  <c r="T16" s="1"/>
  <c r="S17"/>
  <c r="T17" s="1"/>
  <c r="S18"/>
  <c r="T18" s="1"/>
  <c r="S19"/>
  <c r="T19" s="1"/>
  <c r="S20"/>
  <c r="T20" s="1"/>
  <c r="S21"/>
  <c r="T21" s="1"/>
  <c r="S4"/>
  <c r="T4" s="1"/>
  <c r="O5"/>
  <c r="O6"/>
  <c r="Q6" s="1"/>
  <c r="O7"/>
  <c r="O8"/>
  <c r="O9"/>
  <c r="Q9" s="1"/>
  <c r="O10"/>
  <c r="Q10" s="1"/>
  <c r="O11"/>
  <c r="Q11" s="1"/>
  <c r="O12"/>
  <c r="Q12" s="1"/>
  <c r="O14"/>
  <c r="Q14" s="1"/>
  <c r="O15"/>
  <c r="Q15" s="1"/>
  <c r="O16"/>
  <c r="Q16" s="1"/>
  <c r="O17"/>
  <c r="Q17" s="1"/>
  <c r="O18"/>
  <c r="Q18" s="1"/>
  <c r="O19"/>
  <c r="Q19" s="1"/>
  <c r="O20"/>
  <c r="Q20" s="1"/>
  <c r="O21"/>
  <c r="Q21" s="1"/>
  <c r="O4"/>
  <c r="P4" s="1"/>
  <c r="K15"/>
  <c r="L15" s="1"/>
  <c r="L7"/>
  <c r="K9"/>
  <c r="L9" s="1"/>
  <c r="K10"/>
  <c r="L10" s="1"/>
  <c r="K11"/>
  <c r="L11" s="1"/>
  <c r="K12"/>
  <c r="L12" s="1"/>
  <c r="K13"/>
  <c r="L13" s="1"/>
  <c r="K14"/>
  <c r="L14" s="1"/>
  <c r="K16"/>
  <c r="L16" s="1"/>
  <c r="K17"/>
  <c r="L17" s="1"/>
  <c r="K18"/>
  <c r="L18" s="1"/>
  <c r="K19"/>
  <c r="L19" s="1"/>
  <c r="K20"/>
  <c r="L20" s="1"/>
  <c r="K21"/>
  <c r="L21" s="1"/>
  <c r="K4"/>
  <c r="L4" s="1"/>
  <c r="L27"/>
  <c r="O27"/>
  <c r="S27"/>
  <c r="AA27"/>
  <c r="AE27"/>
  <c r="AO42" l="1"/>
  <c r="AK5"/>
  <c r="AJ20"/>
  <c r="AL20" s="1"/>
  <c r="AS8"/>
  <c r="AS20"/>
  <c r="AT20" s="1"/>
  <c r="AJ13"/>
  <c r="AL13" s="1"/>
  <c r="AK7"/>
  <c r="AS7"/>
  <c r="E75"/>
  <c r="E81" s="1"/>
  <c r="AS5"/>
  <c r="AO31"/>
  <c r="AP31" s="1"/>
  <c r="AS30"/>
  <c r="AT30" s="1"/>
  <c r="AS17"/>
  <c r="AT17" s="1"/>
  <c r="AS14"/>
  <c r="AT14" s="1"/>
  <c r="AO41"/>
  <c r="AM67" s="1"/>
  <c r="AJ34"/>
  <c r="AK31"/>
  <c r="AL31" s="1"/>
  <c r="AO29"/>
  <c r="AP29" s="1"/>
  <c r="AJ11"/>
  <c r="AL11" s="1"/>
  <c r="AR5"/>
  <c r="AR21"/>
  <c r="AT21" s="1"/>
  <c r="AK33"/>
  <c r="AL33" s="1"/>
  <c r="AJ44"/>
  <c r="AL44" s="1"/>
  <c r="AN32"/>
  <c r="AP32" s="1"/>
  <c r="AN44"/>
  <c r="AP44" s="1"/>
  <c r="AJ32"/>
  <c r="AL32" s="1"/>
  <c r="AK42"/>
  <c r="AL42" s="1"/>
  <c r="AN28"/>
  <c r="AP28" s="1"/>
  <c r="AS34"/>
  <c r="AT34" s="1"/>
  <c r="AK28"/>
  <c r="AL28" s="1"/>
  <c r="AS16"/>
  <c r="AT16" s="1"/>
  <c r="AL34"/>
  <c r="AJ30"/>
  <c r="AL30" s="1"/>
  <c r="AS11"/>
  <c r="AT11" s="1"/>
  <c r="AR7"/>
  <c r="AS10"/>
  <c r="AT10" s="1"/>
  <c r="AM55"/>
  <c r="AR8"/>
  <c r="AS12"/>
  <c r="AT12" s="1"/>
  <c r="AO33"/>
  <c r="AP33" s="1"/>
  <c r="AS32"/>
  <c r="AT32" s="1"/>
  <c r="AS41"/>
  <c r="AQ67" s="1"/>
  <c r="AS15"/>
  <c r="AT15" s="1"/>
  <c r="AR44"/>
  <c r="AT44" s="1"/>
  <c r="AS19"/>
  <c r="AT19" s="1"/>
  <c r="AR42"/>
  <c r="AT42" s="1"/>
  <c r="AR43"/>
  <c r="AT43" s="1"/>
  <c r="AO43"/>
  <c r="AP43" s="1"/>
  <c r="AP42"/>
  <c r="AK43"/>
  <c r="AL43" s="1"/>
  <c r="AK41"/>
  <c r="AR29"/>
  <c r="AT29" s="1"/>
  <c r="AT31"/>
  <c r="AS33"/>
  <c r="AT33" s="1"/>
  <c r="AR28"/>
  <c r="AT28" s="1"/>
  <c r="AN30"/>
  <c r="AP30" s="1"/>
  <c r="AN34"/>
  <c r="AP34" s="1"/>
  <c r="AK29"/>
  <c r="AL29" s="1"/>
  <c r="AJ7"/>
  <c r="AJ15"/>
  <c r="AL15" s="1"/>
  <c r="AK9"/>
  <c r="AL9" s="1"/>
  <c r="AK8"/>
  <c r="AL8" s="1"/>
  <c r="AK12"/>
  <c r="AL12" s="1"/>
  <c r="AK16"/>
  <c r="AL16" s="1"/>
  <c r="AR9"/>
  <c r="AS18"/>
  <c r="AT18" s="1"/>
  <c r="AS13"/>
  <c r="AT13" s="1"/>
  <c r="AJ19"/>
  <c r="AL19" s="1"/>
  <c r="AK21"/>
  <c r="AL21" s="1"/>
  <c r="AJ5"/>
  <c r="AK17"/>
  <c r="AL17" s="1"/>
  <c r="AS6"/>
  <c r="AT6" s="1"/>
  <c r="AK18"/>
  <c r="AL18" s="1"/>
  <c r="AK6"/>
  <c r="AL6" s="1"/>
  <c r="AK10"/>
  <c r="AK14"/>
  <c r="AL14" s="1"/>
  <c r="AS4"/>
  <c r="AT4" s="1"/>
  <c r="AK4"/>
  <c r="AL4" s="1"/>
  <c r="AO4"/>
  <c r="AP4" s="1"/>
  <c r="AO5"/>
  <c r="AP5" s="1"/>
  <c r="AO6"/>
  <c r="AP6" s="1"/>
  <c r="AO7"/>
  <c r="AP7" s="1"/>
  <c r="AO8"/>
  <c r="AP8" s="1"/>
  <c r="AO9"/>
  <c r="AP9" s="1"/>
  <c r="AO10"/>
  <c r="AO11"/>
  <c r="AP11" s="1"/>
  <c r="AO12"/>
  <c r="AP12" s="1"/>
  <c r="AO13"/>
  <c r="AP13" s="1"/>
  <c r="AO14"/>
  <c r="AP14" s="1"/>
  <c r="AO15"/>
  <c r="AP15" s="1"/>
  <c r="AO16"/>
  <c r="AP16" s="1"/>
  <c r="AO17"/>
  <c r="AP17" s="1"/>
  <c r="AO18"/>
  <c r="AP18" s="1"/>
  <c r="AO19"/>
  <c r="AP19" s="1"/>
  <c r="AO20"/>
  <c r="AP20" s="1"/>
  <c r="AO21"/>
  <c r="AP21" s="1"/>
  <c r="M10"/>
  <c r="N10" s="1"/>
  <c r="Y20"/>
  <c r="Z20" s="1"/>
  <c r="Q7"/>
  <c r="U18"/>
  <c r="V18" s="1"/>
  <c r="AC18"/>
  <c r="AD18" s="1"/>
  <c r="M31"/>
  <c r="N31" s="1"/>
  <c r="U6"/>
  <c r="V6" s="1"/>
  <c r="AC14"/>
  <c r="AD14" s="1"/>
  <c r="AG16"/>
  <c r="AH16" s="1"/>
  <c r="M11"/>
  <c r="N11" s="1"/>
  <c r="Y16"/>
  <c r="Z16" s="1"/>
  <c r="AG12"/>
  <c r="AH12" s="1"/>
  <c r="D67"/>
  <c r="Y4"/>
  <c r="Z4" s="1"/>
  <c r="AG43"/>
  <c r="AH43" s="1"/>
  <c r="AC29"/>
  <c r="Q5"/>
  <c r="Q8"/>
  <c r="M14"/>
  <c r="N14" s="1"/>
  <c r="U14"/>
  <c r="V14" s="1"/>
  <c r="Y12"/>
  <c r="Z12" s="1"/>
  <c r="AC10"/>
  <c r="AD10" s="1"/>
  <c r="AG8"/>
  <c r="U28"/>
  <c r="V28" s="1"/>
  <c r="Q44"/>
  <c r="R44" s="1"/>
  <c r="AB20"/>
  <c r="AD20" s="1"/>
  <c r="AG29"/>
  <c r="Q29"/>
  <c r="M15"/>
  <c r="N15" s="1"/>
  <c r="M7"/>
  <c r="N7" s="1"/>
  <c r="U10"/>
  <c r="V10" s="1"/>
  <c r="AC6"/>
  <c r="AD6" s="1"/>
  <c r="AG4"/>
  <c r="AH4" s="1"/>
  <c r="AG20"/>
  <c r="AH20" s="1"/>
  <c r="Q43"/>
  <c r="R43" s="1"/>
  <c r="AG44"/>
  <c r="AH44" s="1"/>
  <c r="M4"/>
  <c r="N4" s="1"/>
  <c r="U33"/>
  <c r="V33" s="1"/>
  <c r="AG28"/>
  <c r="AH28" s="1"/>
  <c r="M43"/>
  <c r="N43" s="1"/>
  <c r="AC43"/>
  <c r="AD43" s="1"/>
  <c r="M19"/>
  <c r="N19" s="1"/>
  <c r="U5"/>
  <c r="U13"/>
  <c r="V13" s="1"/>
  <c r="U21"/>
  <c r="V21" s="1"/>
  <c r="Y11"/>
  <c r="Z11" s="1"/>
  <c r="Y19"/>
  <c r="Z19" s="1"/>
  <c r="AC9"/>
  <c r="AD9" s="1"/>
  <c r="AC17"/>
  <c r="AD17" s="1"/>
  <c r="AG7"/>
  <c r="AH7" s="1"/>
  <c r="AG15"/>
  <c r="AH15" s="1"/>
  <c r="M21"/>
  <c r="N21" s="1"/>
  <c r="M17"/>
  <c r="N17" s="1"/>
  <c r="M13"/>
  <c r="N13" s="1"/>
  <c r="M9"/>
  <c r="N9" s="1"/>
  <c r="U7"/>
  <c r="V7" s="1"/>
  <c r="U11"/>
  <c r="V11" s="1"/>
  <c r="U15"/>
  <c r="V15" s="1"/>
  <c r="U19"/>
  <c r="V19" s="1"/>
  <c r="Y13"/>
  <c r="Z13" s="1"/>
  <c r="Y17"/>
  <c r="Z17" s="1"/>
  <c r="Y21"/>
  <c r="Z21" s="1"/>
  <c r="AC7"/>
  <c r="AD7" s="1"/>
  <c r="AC11"/>
  <c r="AD11" s="1"/>
  <c r="AC15"/>
  <c r="AD15" s="1"/>
  <c r="AC19"/>
  <c r="AD19" s="1"/>
  <c r="AG5"/>
  <c r="AG9"/>
  <c r="AH9" s="1"/>
  <c r="AG13"/>
  <c r="AH13" s="1"/>
  <c r="AG17"/>
  <c r="AH17" s="1"/>
  <c r="AG21"/>
  <c r="AH21" s="1"/>
  <c r="M28"/>
  <c r="N28" s="1"/>
  <c r="M32"/>
  <c r="N32" s="1"/>
  <c r="U30"/>
  <c r="V30" s="1"/>
  <c r="U34"/>
  <c r="V34" s="1"/>
  <c r="M44"/>
  <c r="N44" s="1"/>
  <c r="U41"/>
  <c r="Y43"/>
  <c r="Z43" s="1"/>
  <c r="AC44"/>
  <c r="AD44" s="1"/>
  <c r="M18"/>
  <c r="N18" s="1"/>
  <c r="U29"/>
  <c r="V29" s="1"/>
  <c r="U9"/>
  <c r="V9" s="1"/>
  <c r="U17"/>
  <c r="V17" s="1"/>
  <c r="Y15"/>
  <c r="Z15" s="1"/>
  <c r="AC5"/>
  <c r="AC13"/>
  <c r="AD13" s="1"/>
  <c r="AC21"/>
  <c r="AD21" s="1"/>
  <c r="AG11"/>
  <c r="AH11" s="1"/>
  <c r="AG19"/>
  <c r="AH19" s="1"/>
  <c r="U44"/>
  <c r="V44" s="1"/>
  <c r="AC41"/>
  <c r="C60"/>
  <c r="D64"/>
  <c r="M20"/>
  <c r="N20" s="1"/>
  <c r="M16"/>
  <c r="N16" s="1"/>
  <c r="M12"/>
  <c r="N12" s="1"/>
  <c r="Q4"/>
  <c r="R4" s="1"/>
  <c r="U4"/>
  <c r="V4" s="1"/>
  <c r="U8"/>
  <c r="U12"/>
  <c r="V12" s="1"/>
  <c r="U16"/>
  <c r="V16" s="1"/>
  <c r="U20"/>
  <c r="V20" s="1"/>
  <c r="Y14"/>
  <c r="Z14" s="1"/>
  <c r="Y18"/>
  <c r="Z18" s="1"/>
  <c r="AC4"/>
  <c r="AD4" s="1"/>
  <c r="AC8"/>
  <c r="AC12"/>
  <c r="AD12" s="1"/>
  <c r="AC16"/>
  <c r="AD16" s="1"/>
  <c r="AG6"/>
  <c r="AH6" s="1"/>
  <c r="AG10"/>
  <c r="AH10" s="1"/>
  <c r="AG14"/>
  <c r="AH14" s="1"/>
  <c r="AG18"/>
  <c r="AH18" s="1"/>
  <c r="M33"/>
  <c r="N33" s="1"/>
  <c r="U31"/>
  <c r="V31" s="1"/>
  <c r="Q41"/>
  <c r="U43"/>
  <c r="V43" s="1"/>
  <c r="Y44"/>
  <c r="Z44" s="1"/>
  <c r="AG41"/>
  <c r="C61"/>
  <c r="AA57"/>
  <c r="M42"/>
  <c r="N42" s="1"/>
  <c r="Q42"/>
  <c r="R42" s="1"/>
  <c r="U42"/>
  <c r="V42" s="1"/>
  <c r="Y42"/>
  <c r="Z42" s="1"/>
  <c r="AC42"/>
  <c r="AD42" s="1"/>
  <c r="AG42"/>
  <c r="AH42" s="1"/>
  <c r="S57"/>
  <c r="D65"/>
  <c r="T32"/>
  <c r="V32" s="1"/>
  <c r="AF32"/>
  <c r="AH32" s="1"/>
  <c r="P32"/>
  <c r="R32" s="1"/>
  <c r="AB29"/>
  <c r="S55"/>
  <c r="AF34"/>
  <c r="AH34" s="1"/>
  <c r="AF30"/>
  <c r="AH30" s="1"/>
  <c r="AF31"/>
  <c r="AH31" s="1"/>
  <c r="AF33"/>
  <c r="AH33" s="1"/>
  <c r="AF29"/>
  <c r="AB34"/>
  <c r="AD34" s="1"/>
  <c r="AB30"/>
  <c r="AD30" s="1"/>
  <c r="AB28"/>
  <c r="AD28" s="1"/>
  <c r="AB31"/>
  <c r="AD31" s="1"/>
  <c r="AB32"/>
  <c r="AD32" s="1"/>
  <c r="AB33"/>
  <c r="AD33" s="1"/>
  <c r="X28"/>
  <c r="Z28" s="1"/>
  <c r="X31"/>
  <c r="Z31" s="1"/>
  <c r="X32"/>
  <c r="Z32" s="1"/>
  <c r="X33"/>
  <c r="Z33" s="1"/>
  <c r="X34"/>
  <c r="Z34" s="1"/>
  <c r="S54"/>
  <c r="P30"/>
  <c r="R30" s="1"/>
  <c r="P28"/>
  <c r="R28" s="1"/>
  <c r="P31"/>
  <c r="R31" s="1"/>
  <c r="P33"/>
  <c r="R33" s="1"/>
  <c r="P29"/>
  <c r="P34"/>
  <c r="R34" s="1"/>
  <c r="L34"/>
  <c r="N34" s="1"/>
  <c r="P5"/>
  <c r="P7"/>
  <c r="P6"/>
  <c r="R6" s="1"/>
  <c r="E74"/>
  <c r="AT8" l="1"/>
  <c r="AT7"/>
  <c r="AQ75" s="1"/>
  <c r="AQ81" s="1"/>
  <c r="AT5"/>
  <c r="AP41"/>
  <c r="AM77" s="1"/>
  <c r="AQ64"/>
  <c r="AQ70" s="1"/>
  <c r="AA54"/>
  <c r="AA60" s="1"/>
  <c r="AE54"/>
  <c r="AA55"/>
  <c r="AI55"/>
  <c r="AI61" s="1"/>
  <c r="K55"/>
  <c r="W55"/>
  <c r="AM54"/>
  <c r="AM60" s="1"/>
  <c r="AQ54"/>
  <c r="AL41"/>
  <c r="AI77" s="1"/>
  <c r="AI67"/>
  <c r="AT41"/>
  <c r="AQ77" s="1"/>
  <c r="AL5"/>
  <c r="AI54"/>
  <c r="AL7"/>
  <c r="O65"/>
  <c r="O71" s="1"/>
  <c r="AM65"/>
  <c r="AM71" s="1"/>
  <c r="AI65"/>
  <c r="AI71" s="1"/>
  <c r="AT9"/>
  <c r="AQ55"/>
  <c r="AM61"/>
  <c r="AQ65"/>
  <c r="AQ71" s="1"/>
  <c r="AP10"/>
  <c r="AM64"/>
  <c r="AM70" s="1"/>
  <c r="AL10"/>
  <c r="AI64"/>
  <c r="D71"/>
  <c r="O64"/>
  <c r="AD5"/>
  <c r="AA64"/>
  <c r="AD8"/>
  <c r="AA75" s="1"/>
  <c r="AA81" s="1"/>
  <c r="AA65"/>
  <c r="AA71" s="1"/>
  <c r="AH5"/>
  <c r="AE64"/>
  <c r="V5"/>
  <c r="S64"/>
  <c r="AH41"/>
  <c r="AE77" s="1"/>
  <c r="AE67"/>
  <c r="AH8"/>
  <c r="AE75" s="1"/>
  <c r="AE81" s="1"/>
  <c r="AE65"/>
  <c r="AE71" s="1"/>
  <c r="V8"/>
  <c r="S75" s="1"/>
  <c r="S81" s="1"/>
  <c r="S65"/>
  <c r="S71" s="1"/>
  <c r="AD41"/>
  <c r="AA77" s="1"/>
  <c r="AA67"/>
  <c r="V41"/>
  <c r="S77" s="1"/>
  <c r="S67"/>
  <c r="W65"/>
  <c r="W71" s="1"/>
  <c r="R29"/>
  <c r="R41"/>
  <c r="O77" s="1"/>
  <c r="O67"/>
  <c r="AH29"/>
  <c r="R7"/>
  <c r="AD29"/>
  <c r="D70"/>
  <c r="R5"/>
  <c r="K65"/>
  <c r="K71" s="1"/>
  <c r="E45"/>
  <c r="E77"/>
  <c r="E80" s="1"/>
  <c r="S60"/>
  <c r="S61"/>
  <c r="AE55"/>
  <c r="P8"/>
  <c r="AQ74" l="1"/>
  <c r="AQ80" s="1"/>
  <c r="AA61"/>
  <c r="K61"/>
  <c r="AQ60"/>
  <c r="S74"/>
  <c r="S80" s="1"/>
  <c r="AI70"/>
  <c r="AI60"/>
  <c r="AQ61"/>
  <c r="AM74"/>
  <c r="AM80" s="1"/>
  <c r="AM75"/>
  <c r="AM81" s="1"/>
  <c r="AI74"/>
  <c r="AI80" s="1"/>
  <c r="AI75"/>
  <c r="AI81" s="1"/>
  <c r="AA74"/>
  <c r="AA80" s="1"/>
  <c r="O70"/>
  <c r="AA70"/>
  <c r="S70"/>
  <c r="AE74"/>
  <c r="AE80" s="1"/>
  <c r="AE70"/>
  <c r="R8"/>
  <c r="AE60"/>
  <c r="AE61"/>
  <c r="P9"/>
  <c r="R9" s="1"/>
  <c r="P10" l="1"/>
  <c r="O55" s="1"/>
  <c r="O61" l="1"/>
  <c r="R10"/>
  <c r="O54"/>
  <c r="P11"/>
  <c r="R11" s="1"/>
  <c r="O74" l="1"/>
  <c r="O80" s="1"/>
  <c r="O75"/>
  <c r="O81" s="1"/>
  <c r="O60"/>
  <c r="P12"/>
  <c r="R12" s="1"/>
  <c r="A121" i="12"/>
  <c r="U111"/>
  <c r="I110"/>
  <c r="H98"/>
  <c r="H97"/>
  <c r="H96"/>
  <c r="H95"/>
  <c r="H94"/>
  <c r="H93"/>
  <c r="H92"/>
  <c r="H56"/>
  <c r="H55"/>
  <c r="H54"/>
  <c r="H53"/>
  <c r="H52"/>
  <c r="H51"/>
  <c r="H49"/>
  <c r="H48"/>
  <c r="H43"/>
  <c r="H42"/>
  <c r="H41"/>
  <c r="H40"/>
  <c r="D7"/>
  <c r="G4"/>
  <c r="D2" i="5"/>
  <c r="C4" i="4"/>
  <c r="B1" i="6"/>
  <c r="K2" i="9"/>
  <c r="K39" s="1"/>
  <c r="B18" i="11"/>
  <c r="F1" i="21" l="1"/>
  <c r="E1" s="1"/>
  <c r="D1" s="1"/>
  <c r="C1" s="1"/>
  <c r="D1" i="8"/>
  <c r="D9" s="1"/>
  <c r="D1" i="7"/>
  <c r="A14" i="12"/>
  <c r="A15" s="1"/>
  <c r="A16" s="1"/>
  <c r="A17" s="1"/>
  <c r="A18" s="1"/>
  <c r="A19" s="1"/>
  <c r="A20" s="1"/>
  <c r="A21" s="1"/>
  <c r="A22" s="1"/>
  <c r="E99" i="9"/>
  <c r="B14" i="6"/>
  <c r="B3" s="1"/>
  <c r="B13"/>
  <c r="B32" i="11" s="1"/>
  <c r="E24" i="16" s="1"/>
  <c r="D32" i="12"/>
  <c r="C18" i="11"/>
  <c r="A122" i="12"/>
  <c r="B122" s="1"/>
  <c r="O39" i="9"/>
  <c r="H99" i="12"/>
  <c r="P13" i="9"/>
  <c r="R13" s="1"/>
  <c r="E48" i="8"/>
  <c r="F48"/>
  <c r="G48"/>
  <c r="H48"/>
  <c r="I48"/>
  <c r="J48"/>
  <c r="K48"/>
  <c r="L48"/>
  <c r="M48"/>
  <c r="N48"/>
  <c r="O48"/>
  <c r="P48"/>
  <c r="Q48"/>
  <c r="R48"/>
  <c r="S48"/>
  <c r="T48"/>
  <c r="U48"/>
  <c r="V48"/>
  <c r="W48"/>
  <c r="X48"/>
  <c r="E50"/>
  <c r="F50"/>
  <c r="G50"/>
  <c r="H50"/>
  <c r="I50"/>
  <c r="J50"/>
  <c r="K50"/>
  <c r="L50"/>
  <c r="M50"/>
  <c r="N50"/>
  <c r="O50"/>
  <c r="P50"/>
  <c r="Q50"/>
  <c r="R50"/>
  <c r="S50"/>
  <c r="T50"/>
  <c r="U50"/>
  <c r="V50"/>
  <c r="W50"/>
  <c r="X50"/>
  <c r="D50"/>
  <c r="D48"/>
  <c r="C35" i="9"/>
  <c r="C22"/>
  <c r="I22" s="1"/>
  <c r="P35"/>
  <c r="T35"/>
  <c r="AB35"/>
  <c r="E35"/>
  <c r="D35"/>
  <c r="AB22"/>
  <c r="T22"/>
  <c r="E22"/>
  <c r="D22"/>
  <c r="G91"/>
  <c r="G92" s="1"/>
  <c r="G93" s="1"/>
  <c r="G94" s="1"/>
  <c r="G95" s="1"/>
  <c r="G96" s="1"/>
  <c r="O2"/>
  <c r="S2" s="1"/>
  <c r="W2" s="1"/>
  <c r="AA2" s="1"/>
  <c r="AE2" s="1"/>
  <c r="G1" i="21" l="1"/>
  <c r="B31" i="11"/>
  <c r="E66" i="16" s="1"/>
  <c r="E49" i="9"/>
  <c r="C8" i="12" s="1"/>
  <c r="B6" s="1"/>
  <c r="E122" s="1"/>
  <c r="E1" i="8"/>
  <c r="E1" i="7"/>
  <c r="E65" i="16"/>
  <c r="E44"/>
  <c r="E116" i="9"/>
  <c r="E107"/>
  <c r="E121"/>
  <c r="E112"/>
  <c r="F99"/>
  <c r="E104"/>
  <c r="E105"/>
  <c r="E119"/>
  <c r="E108"/>
  <c r="E103"/>
  <c r="E106"/>
  <c r="E120"/>
  <c r="E117"/>
  <c r="E118"/>
  <c r="AM2"/>
  <c r="AI2"/>
  <c r="AQ2"/>
  <c r="A123" i="12"/>
  <c r="D49" i="9"/>
  <c r="C49"/>
  <c r="S39"/>
  <c r="P45"/>
  <c r="P14"/>
  <c r="R14" s="1"/>
  <c r="D18" i="11"/>
  <c r="H1" i="21" s="1"/>
  <c r="K26" i="9"/>
  <c r="O26" s="1"/>
  <c r="S26" s="1"/>
  <c r="W26" s="1"/>
  <c r="AA26" s="1"/>
  <c r="AE26" s="1"/>
  <c r="T49"/>
  <c r="AB49"/>
  <c r="B5" i="12" l="1"/>
  <c r="B9" s="1"/>
  <c r="C6"/>
  <c r="F121" s="1"/>
  <c r="C5"/>
  <c r="F1" i="8"/>
  <c r="F1" i="7"/>
  <c r="C9" i="14"/>
  <c r="D4" i="15" s="1"/>
  <c r="D13" s="1"/>
  <c r="D21" s="1"/>
  <c r="C20" i="14" s="1"/>
  <c r="C8"/>
  <c r="D3" i="15" s="1"/>
  <c r="D12" s="1"/>
  <c r="D20" s="1"/>
  <c r="C19" i="14" s="1"/>
  <c r="A124" i="12"/>
  <c r="B124" s="1"/>
  <c r="E132" i="9"/>
  <c r="C11" i="4" s="1"/>
  <c r="C12" i="14"/>
  <c r="D7" i="15" s="1"/>
  <c r="D16" s="1"/>
  <c r="D24" s="1"/>
  <c r="C23" i="14" s="1"/>
  <c r="E131" i="9"/>
  <c r="C10" i="4" s="1"/>
  <c r="C10" i="14"/>
  <c r="D5" i="15" s="1"/>
  <c r="D14" s="1"/>
  <c r="D22" s="1"/>
  <c r="C21" i="14" s="1"/>
  <c r="E134" i="9"/>
  <c r="C13" i="4" s="1"/>
  <c r="G99" i="9"/>
  <c r="F118"/>
  <c r="F103"/>
  <c r="F107"/>
  <c r="F106"/>
  <c r="F121"/>
  <c r="F120"/>
  <c r="F105"/>
  <c r="F117"/>
  <c r="F116"/>
  <c r="F119"/>
  <c r="F104"/>
  <c r="F108"/>
  <c r="F112"/>
  <c r="E122"/>
  <c r="E125"/>
  <c r="C13" i="14"/>
  <c r="D8" i="15" s="1"/>
  <c r="D17" s="1"/>
  <c r="D25" s="1"/>
  <c r="C24" i="14" s="1"/>
  <c r="C11"/>
  <c r="D6" i="15" s="1"/>
  <c r="D15" s="1"/>
  <c r="D23" s="1"/>
  <c r="C22" i="14" s="1"/>
  <c r="E129" i="9"/>
  <c r="C8" i="4" s="1"/>
  <c r="E130" i="9"/>
  <c r="C9" i="4" s="1"/>
  <c r="E133" i="9"/>
  <c r="C12" i="4" s="1"/>
  <c r="E109" i="9"/>
  <c r="AM39"/>
  <c r="AM26"/>
  <c r="AI26"/>
  <c r="AQ26"/>
  <c r="AQ39"/>
  <c r="B123" i="12"/>
  <c r="D8"/>
  <c r="W39" i="9"/>
  <c r="T45"/>
  <c r="P15"/>
  <c r="R15" s="1"/>
  <c r="E18" i="11"/>
  <c r="I1" i="21" s="1"/>
  <c r="C16" i="12" l="1"/>
  <c r="C123" s="1"/>
  <c r="D27" i="11" s="1"/>
  <c r="D21" s="1"/>
  <c r="C20" i="12"/>
  <c r="C15"/>
  <c r="C122" s="1"/>
  <c r="C27" i="11" s="1"/>
  <c r="C19" i="12"/>
  <c r="C14"/>
  <c r="C18"/>
  <c r="C22"/>
  <c r="C17"/>
  <c r="C21"/>
  <c r="E6"/>
  <c r="D5"/>
  <c r="B8" i="11" s="1"/>
  <c r="C9" i="12"/>
  <c r="F122"/>
  <c r="G122" s="1"/>
  <c r="C44" i="11" s="1"/>
  <c r="D6" i="12"/>
  <c r="G1" i="8"/>
  <c r="G1" i="7"/>
  <c r="D8" i="14"/>
  <c r="E3" i="15" s="1"/>
  <c r="E12" s="1"/>
  <c r="E20" s="1"/>
  <c r="D19" i="14" s="1"/>
  <c r="A125" i="12"/>
  <c r="A126" s="1"/>
  <c r="F109" i="9"/>
  <c r="D10" i="14"/>
  <c r="E5" i="15" s="1"/>
  <c r="E14" s="1"/>
  <c r="E22" s="1"/>
  <c r="D21" i="14" s="1"/>
  <c r="D11"/>
  <c r="E6" i="15" s="1"/>
  <c r="E15" s="1"/>
  <c r="E23" s="1"/>
  <c r="D22" i="14" s="1"/>
  <c r="D13"/>
  <c r="E8" i="15" s="1"/>
  <c r="E17" s="1"/>
  <c r="E25" s="1"/>
  <c r="D24" i="14" s="1"/>
  <c r="F130" i="9"/>
  <c r="D9" i="4" s="1"/>
  <c r="F133" i="9"/>
  <c r="D12" i="4" s="1"/>
  <c r="F125" i="9"/>
  <c r="E135"/>
  <c r="G118"/>
  <c r="G103"/>
  <c r="G107"/>
  <c r="G121"/>
  <c r="G120"/>
  <c r="G106"/>
  <c r="H99"/>
  <c r="G117"/>
  <c r="G116"/>
  <c r="G105"/>
  <c r="G104"/>
  <c r="G108"/>
  <c r="G119"/>
  <c r="C14" i="14"/>
  <c r="F134" i="9"/>
  <c r="D13" i="4" s="1"/>
  <c r="D9" i="14"/>
  <c r="E4" i="15" s="1"/>
  <c r="E13" s="1"/>
  <c r="F132" i="9"/>
  <c r="D11" i="4" s="1"/>
  <c r="G112" i="9"/>
  <c r="F122"/>
  <c r="D12" i="14"/>
  <c r="E7" i="15" s="1"/>
  <c r="E16" s="1"/>
  <c r="F129" i="9"/>
  <c r="D8" i="4" s="1"/>
  <c r="F131" i="9"/>
  <c r="D10" i="4" s="1"/>
  <c r="C25" i="14"/>
  <c r="E123" i="12"/>
  <c r="F123"/>
  <c r="E5"/>
  <c r="AA39" i="9"/>
  <c r="P16"/>
  <c r="R16" s="1"/>
  <c r="F124" i="12"/>
  <c r="F18" i="11"/>
  <c r="J1" i="21" s="1"/>
  <c r="D23" i="11" l="1"/>
  <c r="G54" i="16" s="1"/>
  <c r="U117" i="12"/>
  <c r="E17"/>
  <c r="E21"/>
  <c r="E16"/>
  <c r="D123" s="1"/>
  <c r="D28" i="11" s="1"/>
  <c r="G62" i="16" s="1"/>
  <c r="E20" i="12"/>
  <c r="E15"/>
  <c r="D122" s="1"/>
  <c r="C28" i="11" s="1"/>
  <c r="C22" s="1"/>
  <c r="E19" i="12"/>
  <c r="E14"/>
  <c r="D121" s="1"/>
  <c r="B28" i="11" s="1"/>
  <c r="B22" s="1"/>
  <c r="E18" i="12"/>
  <c r="E22"/>
  <c r="C21" i="11"/>
  <c r="C23"/>
  <c r="E9" i="12"/>
  <c r="D9"/>
  <c r="D28" s="1"/>
  <c r="U118" s="1"/>
  <c r="H1" i="8"/>
  <c r="H1" i="7"/>
  <c r="B49" i="11"/>
  <c r="E21" i="16" s="1"/>
  <c r="E45" s="1"/>
  <c r="B125" i="12"/>
  <c r="F125" s="1"/>
  <c r="G134" i="9"/>
  <c r="E13" i="4" s="1"/>
  <c r="G131" i="9"/>
  <c r="E10" i="4" s="1"/>
  <c r="E11" i="14"/>
  <c r="F6" i="15" s="1"/>
  <c r="F15" s="1"/>
  <c r="F23" s="1"/>
  <c r="E22" i="14" s="1"/>
  <c r="E8"/>
  <c r="F3" i="15" s="1"/>
  <c r="F12" s="1"/>
  <c r="E12" i="14"/>
  <c r="F7" i="15" s="1"/>
  <c r="F16" s="1"/>
  <c r="F24" s="1"/>
  <c r="E23" i="14" s="1"/>
  <c r="E9"/>
  <c r="F4" i="15" s="1"/>
  <c r="F13" s="1"/>
  <c r="F21" s="1"/>
  <c r="E20" i="14" s="1"/>
  <c r="E24" i="15"/>
  <c r="D23" i="14" s="1"/>
  <c r="E21" i="15"/>
  <c r="D20" i="14" s="1"/>
  <c r="H117" i="9"/>
  <c r="H116"/>
  <c r="H105"/>
  <c r="I99"/>
  <c r="H108"/>
  <c r="H119"/>
  <c r="H104"/>
  <c r="H103"/>
  <c r="H107"/>
  <c r="H118"/>
  <c r="H121"/>
  <c r="H120"/>
  <c r="H106"/>
  <c r="F135"/>
  <c r="G125"/>
  <c r="D14" i="14"/>
  <c r="G130" i="9"/>
  <c r="E9" i="4" s="1"/>
  <c r="G133" i="9"/>
  <c r="E12" i="4" s="1"/>
  <c r="G122" i="9"/>
  <c r="H112"/>
  <c r="E13" i="14"/>
  <c r="F8" i="15" s="1"/>
  <c r="F17" s="1"/>
  <c r="E10" i="14"/>
  <c r="F5" i="15" s="1"/>
  <c r="F14" s="1"/>
  <c r="G109" i="9"/>
  <c r="G132"/>
  <c r="E11" i="4" s="1"/>
  <c r="G129" i="9"/>
  <c r="E8" i="4" s="1"/>
  <c r="G123" i="12"/>
  <c r="D44" i="11" s="1"/>
  <c r="A127" i="12"/>
  <c r="AB45" i="9"/>
  <c r="AE39"/>
  <c r="AI39" s="1"/>
  <c r="P17"/>
  <c r="R17" s="1"/>
  <c r="B126" i="12"/>
  <c r="G18" i="11"/>
  <c r="K1" i="21" s="1"/>
  <c r="D45" i="11" l="1"/>
  <c r="F62" i="16"/>
  <c r="C45" i="11"/>
  <c r="D20"/>
  <c r="G53" i="16" s="1"/>
  <c r="G55" s="1"/>
  <c r="F54"/>
  <c r="C20" i="11"/>
  <c r="F53" i="16" s="1"/>
  <c r="D22" i="11"/>
  <c r="I1" i="8"/>
  <c r="I1" i="7"/>
  <c r="D125" i="12"/>
  <c r="F28" i="11" s="1"/>
  <c r="C125" i="12"/>
  <c r="F27" i="11" s="1"/>
  <c r="E125" i="12"/>
  <c r="G125" s="1"/>
  <c r="F44" i="11" s="1"/>
  <c r="H129" i="9"/>
  <c r="F8" i="4" s="1"/>
  <c r="H132" i="9"/>
  <c r="F11" i="4" s="1"/>
  <c r="H134" i="9"/>
  <c r="F13" i="4" s="1"/>
  <c r="F9" i="14"/>
  <c r="G4" i="15" s="1"/>
  <c r="G13" s="1"/>
  <c r="G21" s="1"/>
  <c r="F20" i="14" s="1"/>
  <c r="F10"/>
  <c r="G5" i="15" s="1"/>
  <c r="G14" s="1"/>
  <c r="G22" s="1"/>
  <c r="F21" i="14" s="1"/>
  <c r="H109" i="9"/>
  <c r="H133"/>
  <c r="F12" i="4" s="1"/>
  <c r="F8" i="14"/>
  <c r="G3" i="15" s="1"/>
  <c r="G12" s="1"/>
  <c r="G20" s="1"/>
  <c r="F19" i="14" s="1"/>
  <c r="E14"/>
  <c r="D25"/>
  <c r="F25" i="15"/>
  <c r="E24" i="14" s="1"/>
  <c r="H125" i="9"/>
  <c r="G135"/>
  <c r="I116"/>
  <c r="I106"/>
  <c r="I121"/>
  <c r="I119"/>
  <c r="I117"/>
  <c r="I108"/>
  <c r="I107"/>
  <c r="I104"/>
  <c r="I103"/>
  <c r="I129" s="1"/>
  <c r="G8" i="4" s="1"/>
  <c r="J99" i="9"/>
  <c r="I120"/>
  <c r="I118"/>
  <c r="I105"/>
  <c r="F12" i="14"/>
  <c r="G7" i="15" s="1"/>
  <c r="G16" s="1"/>
  <c r="F22"/>
  <c r="E21" i="14" s="1"/>
  <c r="F20" i="15"/>
  <c r="E19" i="14" s="1"/>
  <c r="I112" i="9"/>
  <c r="H122"/>
  <c r="F11" i="14"/>
  <c r="G6" i="15" s="1"/>
  <c r="G15" s="1"/>
  <c r="F13" i="14"/>
  <c r="G8" i="15" s="1"/>
  <c r="G17" s="1"/>
  <c r="H130" i="9"/>
  <c r="F9" i="4" s="1"/>
  <c r="H131" i="9"/>
  <c r="F10" i="4" s="1"/>
  <c r="A128" i="12"/>
  <c r="B127"/>
  <c r="P18" i="9"/>
  <c r="R18" s="1"/>
  <c r="E126" i="12"/>
  <c r="F126"/>
  <c r="D126"/>
  <c r="G28" i="11" s="1"/>
  <c r="C126" i="12"/>
  <c r="G27" i="11" s="1"/>
  <c r="H18"/>
  <c r="L1" i="21" s="1"/>
  <c r="F55" i="16" l="1"/>
  <c r="J1" i="8"/>
  <c r="J1" i="7"/>
  <c r="G21" i="11"/>
  <c r="J62" i="16"/>
  <c r="F21" i="11"/>
  <c r="I62" i="16"/>
  <c r="G12" i="14"/>
  <c r="H7" i="15" s="1"/>
  <c r="H16" s="1"/>
  <c r="H24" s="1"/>
  <c r="G23" i="14" s="1"/>
  <c r="C49" i="11"/>
  <c r="F21" i="16" s="1"/>
  <c r="F45" s="1"/>
  <c r="F45" i="11"/>
  <c r="F23"/>
  <c r="I54" i="16" s="1"/>
  <c r="G23" i="11"/>
  <c r="J54" i="16" s="1"/>
  <c r="G9" i="14"/>
  <c r="H4" i="15" s="1"/>
  <c r="H13" s="1"/>
  <c r="H21" s="1"/>
  <c r="G20" i="14" s="1"/>
  <c r="G22" i="11"/>
  <c r="I131" i="9"/>
  <c r="G10" i="4" s="1"/>
  <c r="I134" i="9"/>
  <c r="G13" i="4" s="1"/>
  <c r="I132" i="9"/>
  <c r="G11" i="4" s="1"/>
  <c r="G8" i="14"/>
  <c r="H3" i="15" s="1"/>
  <c r="H12" s="1"/>
  <c r="H20" s="1"/>
  <c r="G19" i="14" s="1"/>
  <c r="G23" i="15"/>
  <c r="F22" i="14" s="1"/>
  <c r="J104" i="9"/>
  <c r="J103"/>
  <c r="J107"/>
  <c r="J118"/>
  <c r="J121"/>
  <c r="J120"/>
  <c r="J106"/>
  <c r="J117"/>
  <c r="J116"/>
  <c r="J119"/>
  <c r="J105"/>
  <c r="J108"/>
  <c r="I109"/>
  <c r="I125"/>
  <c r="H135"/>
  <c r="I133"/>
  <c r="G12" i="4" s="1"/>
  <c r="G13" i="14"/>
  <c r="H8" i="15" s="1"/>
  <c r="H17" s="1"/>
  <c r="G25"/>
  <c r="F24" i="14" s="1"/>
  <c r="G24" i="15"/>
  <c r="F23" i="14" s="1"/>
  <c r="I122" i="9"/>
  <c r="J112"/>
  <c r="F14" i="14"/>
  <c r="E25"/>
  <c r="G10"/>
  <c r="H5" i="15" s="1"/>
  <c r="H14" s="1"/>
  <c r="I130" i="9"/>
  <c r="G9" i="4" s="1"/>
  <c r="G11" i="14"/>
  <c r="H6" i="15" s="1"/>
  <c r="H15" s="1"/>
  <c r="F127" i="12"/>
  <c r="E127"/>
  <c r="C127"/>
  <c r="H27" i="11" s="1"/>
  <c r="D127" i="12"/>
  <c r="H28" i="11" s="1"/>
  <c r="B128" i="12"/>
  <c r="A129"/>
  <c r="B129" s="1"/>
  <c r="P19" i="9"/>
  <c r="R19" s="1"/>
  <c r="G126" i="12"/>
  <c r="G44" i="11" s="1"/>
  <c r="G45" s="1"/>
  <c r="I18"/>
  <c r="M1" i="21" s="1"/>
  <c r="K1" i="8" l="1"/>
  <c r="K1" i="7"/>
  <c r="H21" i="11"/>
  <c r="K62" i="16"/>
  <c r="G20" i="11"/>
  <c r="J53" i="16" s="1"/>
  <c r="J55" s="1"/>
  <c r="F20" i="11"/>
  <c r="I53" i="16" s="1"/>
  <c r="I55" s="1"/>
  <c r="D49" i="11"/>
  <c r="G21" i="16" s="1"/>
  <c r="G45" s="1"/>
  <c r="J131" i="9"/>
  <c r="H10" i="4" s="1"/>
  <c r="H23" i="11"/>
  <c r="K54" i="16" s="1"/>
  <c r="J18" i="11"/>
  <c r="N1" i="21" s="1"/>
  <c r="J122" i="9"/>
  <c r="J132"/>
  <c r="H11" i="4" s="1"/>
  <c r="J133" i="9"/>
  <c r="H12" i="4" s="1"/>
  <c r="J134" i="9"/>
  <c r="H13" i="4" s="1"/>
  <c r="H9" i="14"/>
  <c r="I4" i="15" s="1"/>
  <c r="I13" s="1"/>
  <c r="N21" s="1"/>
  <c r="M20" i="14" s="1"/>
  <c r="H8"/>
  <c r="I3" i="15" s="1"/>
  <c r="I12" s="1"/>
  <c r="F25" i="14"/>
  <c r="H22" i="15"/>
  <c r="G21" i="14" s="1"/>
  <c r="J125" i="9"/>
  <c r="I135"/>
  <c r="H10" i="14"/>
  <c r="I5" i="15" s="1"/>
  <c r="I14" s="1"/>
  <c r="O22" s="1"/>
  <c r="N21" i="14" s="1"/>
  <c r="H23" i="15"/>
  <c r="G22" i="14" s="1"/>
  <c r="H25" i="15"/>
  <c r="G24" i="14" s="1"/>
  <c r="J109" i="9"/>
  <c r="H13" i="14"/>
  <c r="I8" i="15" s="1"/>
  <c r="I17" s="1"/>
  <c r="X25" s="1"/>
  <c r="W24" i="14" s="1"/>
  <c r="W25" s="1"/>
  <c r="J130" i="9"/>
  <c r="H9" i="4" s="1"/>
  <c r="G14" i="14"/>
  <c r="H11"/>
  <c r="I6" i="15" s="1"/>
  <c r="I15" s="1"/>
  <c r="T23" s="1"/>
  <c r="S22" i="14" s="1"/>
  <c r="H12"/>
  <c r="I7" i="15" s="1"/>
  <c r="I16" s="1"/>
  <c r="J129" i="9"/>
  <c r="H8" i="4" s="1"/>
  <c r="G127" i="12"/>
  <c r="H44" i="11" s="1"/>
  <c r="H45" s="1"/>
  <c r="F128" i="12"/>
  <c r="E128"/>
  <c r="C128"/>
  <c r="I27" i="11" s="1"/>
  <c r="D128" i="12"/>
  <c r="I28" i="11" s="1"/>
  <c r="F129" i="12"/>
  <c r="C129"/>
  <c r="E129"/>
  <c r="D129"/>
  <c r="P21" i="9"/>
  <c r="R21" s="1"/>
  <c r="P20"/>
  <c r="R20" s="1"/>
  <c r="L1" i="8" l="1"/>
  <c r="L1" i="7"/>
  <c r="I21" i="11"/>
  <c r="L62" i="16"/>
  <c r="H20" i="11"/>
  <c r="K53" i="16" s="1"/>
  <c r="K55" s="1"/>
  <c r="E49" i="11"/>
  <c r="H21" i="16" s="1"/>
  <c r="H45" s="1"/>
  <c r="J27" i="11"/>
  <c r="J28"/>
  <c r="J22" s="1"/>
  <c r="F22"/>
  <c r="I23"/>
  <c r="L54" i="16" s="1"/>
  <c r="H22" i="11"/>
  <c r="I22"/>
  <c r="K21" i="15"/>
  <c r="J20" i="14" s="1"/>
  <c r="O23" i="15"/>
  <c r="N22" i="14" s="1"/>
  <c r="AA25" i="15"/>
  <c r="Z24" i="14" s="1"/>
  <c r="Z25" s="1"/>
  <c r="M21" i="15"/>
  <c r="L20" i="14" s="1"/>
  <c r="J21" i="15"/>
  <c r="I20" i="14" s="1"/>
  <c r="AQ25" i="15"/>
  <c r="AP24" i="14" s="1"/>
  <c r="AP25" s="1"/>
  <c r="L21" i="15"/>
  <c r="K20" i="14" s="1"/>
  <c r="I21" i="15"/>
  <c r="H20" i="14" s="1"/>
  <c r="Z25" i="15"/>
  <c r="Y24" i="14" s="1"/>
  <c r="Y25" s="1"/>
  <c r="W25" i="15"/>
  <c r="V24" i="14" s="1"/>
  <c r="AK25" i="15"/>
  <c r="AJ24" i="14" s="1"/>
  <c r="AJ25" s="1"/>
  <c r="N22" i="15"/>
  <c r="M21" i="14" s="1"/>
  <c r="U25" i="15"/>
  <c r="T24" i="14" s="1"/>
  <c r="V25" i="15"/>
  <c r="U24" i="14" s="1"/>
  <c r="AF25" i="15"/>
  <c r="AE24" i="14" s="1"/>
  <c r="AE25" s="1"/>
  <c r="K25" i="15"/>
  <c r="J24" i="14" s="1"/>
  <c r="I25" i="15"/>
  <c r="H24" i="14" s="1"/>
  <c r="AH25" i="15"/>
  <c r="AG24" i="14" s="1"/>
  <c r="AG25" s="1"/>
  <c r="G25"/>
  <c r="M25" i="15"/>
  <c r="L24" i="14" s="1"/>
  <c r="AJ25" i="15"/>
  <c r="AI24" i="14" s="1"/>
  <c r="AI25" s="1"/>
  <c r="S25" i="15"/>
  <c r="R24" i="14" s="1"/>
  <c r="P25" i="15"/>
  <c r="O24" i="14" s="1"/>
  <c r="O25" i="15"/>
  <c r="N24" i="14" s="1"/>
  <c r="AE25" i="15"/>
  <c r="AD24" i="14" s="1"/>
  <c r="AD25" s="1"/>
  <c r="AD25" i="15"/>
  <c r="AC24" i="14" s="1"/>
  <c r="AC25" s="1"/>
  <c r="I22" i="15"/>
  <c r="H21" i="14" s="1"/>
  <c r="L20" i="15"/>
  <c r="K19" i="14" s="1"/>
  <c r="I20" i="15"/>
  <c r="H19" i="14" s="1"/>
  <c r="J20" i="15"/>
  <c r="I19" i="14" s="1"/>
  <c r="AL25" i="15"/>
  <c r="AK24" i="14" s="1"/>
  <c r="AK25" s="1"/>
  <c r="AO25" i="15"/>
  <c r="AN24" i="14" s="1"/>
  <c r="AN25" s="1"/>
  <c r="J25" i="15"/>
  <c r="I24" i="14" s="1"/>
  <c r="AG25" i="15"/>
  <c r="AF24" i="14" s="1"/>
  <c r="AF25" s="1"/>
  <c r="AC25" i="15"/>
  <c r="AB24" i="14" s="1"/>
  <c r="AB25" s="1"/>
  <c r="T25" i="15"/>
  <c r="S24" i="14" s="1"/>
  <c r="AB25" i="15"/>
  <c r="AA24" i="14" s="1"/>
  <c r="AA25" s="1"/>
  <c r="Q25" i="15"/>
  <c r="P24" i="14" s="1"/>
  <c r="AN25" i="15"/>
  <c r="AM24" i="14" s="1"/>
  <c r="AM25" s="1"/>
  <c r="AM25" i="15"/>
  <c r="AL24" i="14" s="1"/>
  <c r="AL25" s="1"/>
  <c r="N25" i="15"/>
  <c r="M24" i="14" s="1"/>
  <c r="AI25" i="15"/>
  <c r="AH24" i="14" s="1"/>
  <c r="AH25" s="1"/>
  <c r="S23" i="15"/>
  <c r="R22" i="14" s="1"/>
  <c r="Q23" i="15"/>
  <c r="P22" i="14" s="1"/>
  <c r="N23" i="15"/>
  <c r="M22" i="14" s="1"/>
  <c r="R23" i="15"/>
  <c r="Q22" i="14" s="1"/>
  <c r="Y25" i="15"/>
  <c r="X24" i="14" s="1"/>
  <c r="X25" s="1"/>
  <c r="H14"/>
  <c r="L23" i="15"/>
  <c r="K22" i="14" s="1"/>
  <c r="L25" i="15"/>
  <c r="K24" i="14" s="1"/>
  <c r="J135" i="9"/>
  <c r="J22" i="15"/>
  <c r="I21" i="14" s="1"/>
  <c r="I23" i="15"/>
  <c r="H22" i="14" s="1"/>
  <c r="T24" i="15"/>
  <c r="S23" i="14" s="1"/>
  <c r="J24" i="15"/>
  <c r="I23" i="14" s="1"/>
  <c r="K24" i="15"/>
  <c r="J23" i="14" s="1"/>
  <c r="R24" i="15"/>
  <c r="Q23" i="14" s="1"/>
  <c r="M24" i="15"/>
  <c r="L23" i="14" s="1"/>
  <c r="W24" i="15"/>
  <c r="V23" i="14" s="1"/>
  <c r="O24" i="15"/>
  <c r="N23" i="14" s="1"/>
  <c r="S24" i="15"/>
  <c r="R23" i="14" s="1"/>
  <c r="L24" i="15"/>
  <c r="K23" i="14" s="1"/>
  <c r="I24" i="15"/>
  <c r="H23" i="14" s="1"/>
  <c r="Q24" i="15"/>
  <c r="P23" i="14" s="1"/>
  <c r="P24" i="15"/>
  <c r="O23" i="14" s="1"/>
  <c r="N24" i="15"/>
  <c r="M23" i="14" s="1"/>
  <c r="U24" i="15"/>
  <c r="T23" i="14" s="1"/>
  <c r="V24" i="15"/>
  <c r="U23" i="14" s="1"/>
  <c r="K23" i="15"/>
  <c r="J22" i="14" s="1"/>
  <c r="J23" i="15"/>
  <c r="I22" i="14" s="1"/>
  <c r="K20" i="15"/>
  <c r="J19" i="14" s="1"/>
  <c r="AP25" i="15"/>
  <c r="AO24" i="14" s="1"/>
  <c r="AO25" s="1"/>
  <c r="R25" i="15"/>
  <c r="Q24" i="14" s="1"/>
  <c r="M23" i="15"/>
  <c r="L22" i="14" s="1"/>
  <c r="M22" i="15"/>
  <c r="L21" i="14" s="1"/>
  <c r="K22" i="15"/>
  <c r="J21" i="14" s="1"/>
  <c r="T22" i="15"/>
  <c r="S21" i="14" s="1"/>
  <c r="P22" i="15"/>
  <c r="O21" i="14" s="1"/>
  <c r="P23" i="15"/>
  <c r="O22" i="14" s="1"/>
  <c r="R22" i="15"/>
  <c r="Q21" i="14" s="1"/>
  <c r="L22" i="15"/>
  <c r="K21" i="14" s="1"/>
  <c r="S22" i="15"/>
  <c r="R21" i="14" s="1"/>
  <c r="F130" i="12"/>
  <c r="G128"/>
  <c r="I44" i="11" s="1"/>
  <c r="I45" s="1"/>
  <c r="G129" i="12"/>
  <c r="J44" i="11" s="1"/>
  <c r="P22" i="9"/>
  <c r="P49" s="1"/>
  <c r="K18" i="11"/>
  <c r="M1" i="7" l="1"/>
  <c r="O1" i="21"/>
  <c r="K44" i="11"/>
  <c r="M1" i="8"/>
  <c r="M62" i="16"/>
  <c r="I20" i="11"/>
  <c r="L53" i="16" s="1"/>
  <c r="L55" s="1"/>
  <c r="F49" i="11"/>
  <c r="I21" i="16" s="1"/>
  <c r="I45" s="1"/>
  <c r="J45" i="11"/>
  <c r="K27"/>
  <c r="K28"/>
  <c r="K22" s="1"/>
  <c r="J21"/>
  <c r="J23"/>
  <c r="M54" i="16" s="1"/>
  <c r="T25" i="14"/>
  <c r="U25"/>
  <c r="Q25"/>
  <c r="N25"/>
  <c r="V25"/>
  <c r="M25"/>
  <c r="O25"/>
  <c r="R25"/>
  <c r="L25"/>
  <c r="J25"/>
  <c r="I25"/>
  <c r="S25"/>
  <c r="P25"/>
  <c r="K25"/>
  <c r="H25"/>
  <c r="L18" i="11"/>
  <c r="N1" i="7" l="1"/>
  <c r="P1" i="21"/>
  <c r="L44" i="11"/>
  <c r="N1" i="8"/>
  <c r="K21" i="11"/>
  <c r="N62" i="16"/>
  <c r="J20" i="11"/>
  <c r="M53" i="16" s="1"/>
  <c r="M55" s="1"/>
  <c r="K49" i="11"/>
  <c r="J49"/>
  <c r="M21" i="16" s="1"/>
  <c r="M45" s="1"/>
  <c r="I49" i="11"/>
  <c r="L21" i="16" s="1"/>
  <c r="L45" s="1"/>
  <c r="G49" i="11"/>
  <c r="J21" i="16" s="1"/>
  <c r="J45" s="1"/>
  <c r="H49" i="11"/>
  <c r="K21" i="16" s="1"/>
  <c r="K45" s="1"/>
  <c r="K45" i="11"/>
  <c r="L28"/>
  <c r="L22" s="1"/>
  <c r="L27"/>
  <c r="L49"/>
  <c r="O21" i="16" s="1"/>
  <c r="O45" s="1"/>
  <c r="K23" i="11"/>
  <c r="N54" i="16" s="1"/>
  <c r="M18" i="11"/>
  <c r="Q1" i="21" s="1"/>
  <c r="L21" i="11" l="1"/>
  <c r="O62" i="16"/>
  <c r="O1" i="8"/>
  <c r="O1" i="7"/>
  <c r="N21" i="16"/>
  <c r="N45" s="1"/>
  <c r="K20" i="11"/>
  <c r="N53" i="16" s="1"/>
  <c r="N55" s="1"/>
  <c r="M49" i="11"/>
  <c r="P21" i="16" s="1"/>
  <c r="P45" s="1"/>
  <c r="M44" i="11"/>
  <c r="L45"/>
  <c r="L23"/>
  <c r="O54" i="16" s="1"/>
  <c r="M28" i="11"/>
  <c r="M22" s="1"/>
  <c r="M27"/>
  <c r="N18"/>
  <c r="R1" i="21" s="1"/>
  <c r="M21" i="11" l="1"/>
  <c r="P62" i="16"/>
  <c r="P1" i="8"/>
  <c r="P1" i="7"/>
  <c r="L20" i="11"/>
  <c r="O53" i="16" s="1"/>
  <c r="O55" s="1"/>
  <c r="N28" i="11"/>
  <c r="N22" s="1"/>
  <c r="N44"/>
  <c r="M45"/>
  <c r="N27"/>
  <c r="N49"/>
  <c r="Q21" i="16" s="1"/>
  <c r="Q45" s="1"/>
  <c r="M23" i="11"/>
  <c r="P54" i="16" s="1"/>
  <c r="O18" i="11"/>
  <c r="Q1" i="7" s="1"/>
  <c r="N21" i="11" l="1"/>
  <c r="Q62" i="16"/>
  <c r="O44" i="11"/>
  <c r="Q1" i="8"/>
  <c r="M20" i="11"/>
  <c r="P53" i="16" s="1"/>
  <c r="P55" s="1"/>
  <c r="N45" i="11"/>
  <c r="O49"/>
  <c r="R21" i="16" s="1"/>
  <c r="R45" s="1"/>
  <c r="O27" i="11"/>
  <c r="O28"/>
  <c r="O22" s="1"/>
  <c r="N23"/>
  <c r="Q54" i="16" s="1"/>
  <c r="P18" i="11"/>
  <c r="R1" i="7" s="1"/>
  <c r="O21" i="11" l="1"/>
  <c r="R62" i="16"/>
  <c r="P44" i="11"/>
  <c r="R1" i="8"/>
  <c r="N20" i="11"/>
  <c r="Q53" i="16" s="1"/>
  <c r="Q55" s="1"/>
  <c r="O45" i="11"/>
  <c r="O23"/>
  <c r="R54" i="16" s="1"/>
  <c r="P27" i="11"/>
  <c r="P28"/>
  <c r="P22" s="1"/>
  <c r="P49"/>
  <c r="S21" i="16" s="1"/>
  <c r="S45" s="1"/>
  <c r="Q18" i="11"/>
  <c r="S1" i="7" s="1"/>
  <c r="P23" i="11" l="1"/>
  <c r="S54" i="16" s="1"/>
  <c r="S62"/>
  <c r="Q44" i="11"/>
  <c r="S1" i="8"/>
  <c r="O20" i="11"/>
  <c r="R53" i="16" s="1"/>
  <c r="R55" s="1"/>
  <c r="P45" i="11"/>
  <c r="Q27"/>
  <c r="Q28"/>
  <c r="Q22" s="1"/>
  <c r="Q49"/>
  <c r="P21"/>
  <c r="R18"/>
  <c r="T1" i="7" s="1"/>
  <c r="Q21" i="11" l="1"/>
  <c r="T62" i="16"/>
  <c r="P20" i="11"/>
  <c r="S53" i="16" s="1"/>
  <c r="S55" s="1"/>
  <c r="R44" i="11"/>
  <c r="T1" i="8"/>
  <c r="T21" i="16"/>
  <c r="T45" s="1"/>
  <c r="Q23" i="11"/>
  <c r="Q45"/>
  <c r="R28"/>
  <c r="R22" s="1"/>
  <c r="R49"/>
  <c r="U21" i="16" s="1"/>
  <c r="U45" s="1"/>
  <c r="R27" i="11"/>
  <c r="S18"/>
  <c r="U1" i="7" s="1"/>
  <c r="R21" i="11" l="1"/>
  <c r="U62" i="16"/>
  <c r="Q20" i="11"/>
  <c r="T53" i="16" s="1"/>
  <c r="T54"/>
  <c r="S44" i="11"/>
  <c r="U1" i="8"/>
  <c r="R45" i="11"/>
  <c r="R23"/>
  <c r="U54" i="16" s="1"/>
  <c r="S49" i="11"/>
  <c r="V21" i="16" s="1"/>
  <c r="V45" s="1"/>
  <c r="S28" i="11"/>
  <c r="S22" s="1"/>
  <c r="S27"/>
  <c r="T18"/>
  <c r="V1" i="7" s="1"/>
  <c r="S23" i="11" l="1"/>
  <c r="V54" i="16" s="1"/>
  <c r="V62"/>
  <c r="T55"/>
  <c r="T44" i="11"/>
  <c r="V1" i="8"/>
  <c r="S45" i="11"/>
  <c r="R20"/>
  <c r="U53" i="16" s="1"/>
  <c r="U55" s="1"/>
  <c r="T49" i="11"/>
  <c r="W21" i="16" s="1"/>
  <c r="W45" s="1"/>
  <c r="T27" i="11"/>
  <c r="T28"/>
  <c r="T22" s="1"/>
  <c r="S21"/>
  <c r="U18"/>
  <c r="W1" i="7" s="1"/>
  <c r="S20" i="11" l="1"/>
  <c r="V53" i="16" s="1"/>
  <c r="V55" s="1"/>
  <c r="T21" i="11"/>
  <c r="W62" i="16"/>
  <c r="U44" i="11"/>
  <c r="W1" i="8"/>
  <c r="T45" i="11"/>
  <c r="U27"/>
  <c r="U49"/>
  <c r="U28"/>
  <c r="U22" s="1"/>
  <c r="T23"/>
  <c r="W54" i="16" s="1"/>
  <c r="V18" i="11"/>
  <c r="X1" i="7" s="1"/>
  <c r="U23" i="11" l="1"/>
  <c r="X54" i="16" s="1"/>
  <c r="X62"/>
  <c r="X21"/>
  <c r="X45" s="1"/>
  <c r="V44" i="11"/>
  <c r="X1" i="8"/>
  <c r="U45" i="11"/>
  <c r="T20"/>
  <c r="W53" i="16" s="1"/>
  <c r="W55" s="1"/>
  <c r="V28" i="11"/>
  <c r="V22" s="1"/>
  <c r="V49"/>
  <c r="Y21" i="16" s="1"/>
  <c r="Y45" s="1"/>
  <c r="V27" i="11"/>
  <c r="U21"/>
  <c r="U20" l="1"/>
  <c r="X53" i="16" s="1"/>
  <c r="X55" s="1"/>
  <c r="V23" i="11"/>
  <c r="Y54" i="16" s="1"/>
  <c r="Y62"/>
  <c r="V45" i="11"/>
  <c r="V21"/>
  <c r="V20" l="1"/>
  <c r="Y53" i="16" s="1"/>
  <c r="Y55" s="1"/>
  <c r="H110" i="12" l="1"/>
  <c r="U113"/>
  <c r="U107"/>
  <c r="C47" i="8" l="1"/>
  <c r="E3" i="5" l="1"/>
  <c r="E12" s="1"/>
  <c r="F3"/>
  <c r="F12" s="1"/>
  <c r="G3"/>
  <c r="G12" s="1"/>
  <c r="H3"/>
  <c r="H12" s="1"/>
  <c r="I3"/>
  <c r="I12" s="1"/>
  <c r="J3"/>
  <c r="J12" s="1"/>
  <c r="K3"/>
  <c r="K12" s="1"/>
  <c r="L3"/>
  <c r="L12" s="1"/>
  <c r="M3"/>
  <c r="M12" s="1"/>
  <c r="N3"/>
  <c r="N12" s="1"/>
  <c r="O3"/>
  <c r="O12" s="1"/>
  <c r="P3"/>
  <c r="P12" s="1"/>
  <c r="Q3"/>
  <c r="Q12" s="1"/>
  <c r="R3"/>
  <c r="R12" s="1"/>
  <c r="S3"/>
  <c r="S12" s="1"/>
  <c r="T3"/>
  <c r="T12" s="1"/>
  <c r="U3"/>
  <c r="U12" s="1"/>
  <c r="V3"/>
  <c r="V12" s="1"/>
  <c r="W3"/>
  <c r="W12" s="1"/>
  <c r="X3"/>
  <c r="X12" s="1"/>
  <c r="Y3"/>
  <c r="Y12" s="1"/>
  <c r="Z3"/>
  <c r="Z12" s="1"/>
  <c r="AA3"/>
  <c r="AA12" s="1"/>
  <c r="AB3"/>
  <c r="AB12" s="1"/>
  <c r="AC3"/>
  <c r="AC12" s="1"/>
  <c r="AD3"/>
  <c r="AD12" s="1"/>
  <c r="AE3"/>
  <c r="AE12" s="1"/>
  <c r="AF3"/>
  <c r="AF12" s="1"/>
  <c r="AG3"/>
  <c r="AG12" s="1"/>
  <c r="AH3"/>
  <c r="AH12" s="1"/>
  <c r="AI3"/>
  <c r="AI12" s="1"/>
  <c r="AJ3"/>
  <c r="AJ12" s="1"/>
  <c r="AK3"/>
  <c r="AK12" s="1"/>
  <c r="AL3"/>
  <c r="AL12" s="1"/>
  <c r="AM3"/>
  <c r="AM12" s="1"/>
  <c r="AN3"/>
  <c r="AN12" s="1"/>
  <c r="AO3"/>
  <c r="AO12" s="1"/>
  <c r="AP3"/>
  <c r="AP12" s="1"/>
  <c r="AQ3"/>
  <c r="AQ12" s="1"/>
  <c r="E4"/>
  <c r="E13" s="1"/>
  <c r="F4"/>
  <c r="F13" s="1"/>
  <c r="G4"/>
  <c r="G13" s="1"/>
  <c r="H4"/>
  <c r="H13" s="1"/>
  <c r="I4"/>
  <c r="I13" s="1"/>
  <c r="J4"/>
  <c r="J13" s="1"/>
  <c r="K4"/>
  <c r="K13" s="1"/>
  <c r="L4"/>
  <c r="L13" s="1"/>
  <c r="M4"/>
  <c r="M13" s="1"/>
  <c r="N4"/>
  <c r="N13" s="1"/>
  <c r="O4"/>
  <c r="O13" s="1"/>
  <c r="P4"/>
  <c r="P13" s="1"/>
  <c r="Q4"/>
  <c r="Q13" s="1"/>
  <c r="R4"/>
  <c r="R13" s="1"/>
  <c r="S4"/>
  <c r="S13" s="1"/>
  <c r="T4"/>
  <c r="T13" s="1"/>
  <c r="U4"/>
  <c r="U13" s="1"/>
  <c r="V4"/>
  <c r="V13" s="1"/>
  <c r="W4"/>
  <c r="W13" s="1"/>
  <c r="X4"/>
  <c r="X13" s="1"/>
  <c r="Y4"/>
  <c r="Y13" s="1"/>
  <c r="Z4"/>
  <c r="Z13" s="1"/>
  <c r="AA4"/>
  <c r="AA13" s="1"/>
  <c r="AB4"/>
  <c r="AB13" s="1"/>
  <c r="AC4"/>
  <c r="AC13" s="1"/>
  <c r="AD4"/>
  <c r="AD13" s="1"/>
  <c r="AE4"/>
  <c r="AE13" s="1"/>
  <c r="AF4"/>
  <c r="AF13" s="1"/>
  <c r="AG4"/>
  <c r="AG13" s="1"/>
  <c r="AH4"/>
  <c r="AH13" s="1"/>
  <c r="AI4"/>
  <c r="AI13" s="1"/>
  <c r="AJ4"/>
  <c r="AJ13" s="1"/>
  <c r="AK4"/>
  <c r="AK13" s="1"/>
  <c r="AL4"/>
  <c r="AL13" s="1"/>
  <c r="AM4"/>
  <c r="AM13" s="1"/>
  <c r="AN4"/>
  <c r="AN13" s="1"/>
  <c r="AO4"/>
  <c r="AO13" s="1"/>
  <c r="AP4"/>
  <c r="AP13" s="1"/>
  <c r="AQ4"/>
  <c r="AQ13" s="1"/>
  <c r="E5"/>
  <c r="E14" s="1"/>
  <c r="F5"/>
  <c r="F14" s="1"/>
  <c r="G5"/>
  <c r="G14" s="1"/>
  <c r="H5"/>
  <c r="H14" s="1"/>
  <c r="I5"/>
  <c r="I14" s="1"/>
  <c r="J5"/>
  <c r="J14" s="1"/>
  <c r="K5"/>
  <c r="K14" s="1"/>
  <c r="L5"/>
  <c r="L14" s="1"/>
  <c r="M5"/>
  <c r="M14" s="1"/>
  <c r="N5"/>
  <c r="N14" s="1"/>
  <c r="O5"/>
  <c r="O14" s="1"/>
  <c r="P5"/>
  <c r="P14" s="1"/>
  <c r="Q5"/>
  <c r="Q14" s="1"/>
  <c r="R5"/>
  <c r="R14" s="1"/>
  <c r="S5"/>
  <c r="S14" s="1"/>
  <c r="T5"/>
  <c r="T14" s="1"/>
  <c r="U5"/>
  <c r="U14" s="1"/>
  <c r="V5"/>
  <c r="V14" s="1"/>
  <c r="W5"/>
  <c r="W14" s="1"/>
  <c r="X5"/>
  <c r="X14" s="1"/>
  <c r="Y5"/>
  <c r="Y14" s="1"/>
  <c r="Z5"/>
  <c r="Z14" s="1"/>
  <c r="AA5"/>
  <c r="AA14" s="1"/>
  <c r="AB5"/>
  <c r="AB14" s="1"/>
  <c r="AC5"/>
  <c r="AC14" s="1"/>
  <c r="AD5"/>
  <c r="AD14" s="1"/>
  <c r="AE5"/>
  <c r="AE14" s="1"/>
  <c r="AF5"/>
  <c r="AF14" s="1"/>
  <c r="AG5"/>
  <c r="AG14" s="1"/>
  <c r="AH5"/>
  <c r="AH14" s="1"/>
  <c r="AI5"/>
  <c r="AI14" s="1"/>
  <c r="AJ5"/>
  <c r="AJ14" s="1"/>
  <c r="AK5"/>
  <c r="AK14" s="1"/>
  <c r="AL5"/>
  <c r="AL14" s="1"/>
  <c r="AM5"/>
  <c r="AM14" s="1"/>
  <c r="AN5"/>
  <c r="AN14" s="1"/>
  <c r="AO5"/>
  <c r="AO14" s="1"/>
  <c r="AP5"/>
  <c r="AP14" s="1"/>
  <c r="AQ5"/>
  <c r="AQ14" s="1"/>
  <c r="E6"/>
  <c r="E15" s="1"/>
  <c r="F6"/>
  <c r="F15" s="1"/>
  <c r="G6"/>
  <c r="G15" s="1"/>
  <c r="H6"/>
  <c r="H15" s="1"/>
  <c r="I6"/>
  <c r="I15" s="1"/>
  <c r="J6"/>
  <c r="J15" s="1"/>
  <c r="K6"/>
  <c r="K15" s="1"/>
  <c r="L6"/>
  <c r="L15" s="1"/>
  <c r="M6"/>
  <c r="M15" s="1"/>
  <c r="N6"/>
  <c r="N15" s="1"/>
  <c r="O6"/>
  <c r="O15" s="1"/>
  <c r="P6"/>
  <c r="P15" s="1"/>
  <c r="Q6"/>
  <c r="Q15" s="1"/>
  <c r="R6"/>
  <c r="R15" s="1"/>
  <c r="S6"/>
  <c r="S15" s="1"/>
  <c r="T6"/>
  <c r="T15" s="1"/>
  <c r="U6"/>
  <c r="U15" s="1"/>
  <c r="V6"/>
  <c r="V15" s="1"/>
  <c r="W6"/>
  <c r="W15" s="1"/>
  <c r="X6"/>
  <c r="X15" s="1"/>
  <c r="Y6"/>
  <c r="Y15" s="1"/>
  <c r="Z6"/>
  <c r="Z15" s="1"/>
  <c r="AA6"/>
  <c r="AA15" s="1"/>
  <c r="AB6"/>
  <c r="AB15" s="1"/>
  <c r="AC6"/>
  <c r="AC15" s="1"/>
  <c r="AD6"/>
  <c r="AD15" s="1"/>
  <c r="AE6"/>
  <c r="AE15" s="1"/>
  <c r="AF6"/>
  <c r="AF15" s="1"/>
  <c r="AG6"/>
  <c r="AG15" s="1"/>
  <c r="AH6"/>
  <c r="AH15" s="1"/>
  <c r="AI6"/>
  <c r="AI15" s="1"/>
  <c r="AJ6"/>
  <c r="AJ15" s="1"/>
  <c r="AK6"/>
  <c r="AK15" s="1"/>
  <c r="AL6"/>
  <c r="AL15" s="1"/>
  <c r="AM6"/>
  <c r="AM15" s="1"/>
  <c r="AN6"/>
  <c r="AN15" s="1"/>
  <c r="AO6"/>
  <c r="AO15" s="1"/>
  <c r="AP6"/>
  <c r="AP15" s="1"/>
  <c r="AQ6"/>
  <c r="AQ15" s="1"/>
  <c r="E7"/>
  <c r="E16" s="1"/>
  <c r="F7"/>
  <c r="F16" s="1"/>
  <c r="G7"/>
  <c r="G16" s="1"/>
  <c r="H7"/>
  <c r="H16" s="1"/>
  <c r="I7"/>
  <c r="I16" s="1"/>
  <c r="J7"/>
  <c r="J16" s="1"/>
  <c r="K7"/>
  <c r="K16" s="1"/>
  <c r="L7"/>
  <c r="L16" s="1"/>
  <c r="M7"/>
  <c r="M16" s="1"/>
  <c r="N7"/>
  <c r="N16" s="1"/>
  <c r="O7"/>
  <c r="O16" s="1"/>
  <c r="P7"/>
  <c r="P16" s="1"/>
  <c r="Q7"/>
  <c r="Q16" s="1"/>
  <c r="R7"/>
  <c r="R16" s="1"/>
  <c r="S7"/>
  <c r="S16" s="1"/>
  <c r="T7"/>
  <c r="T16" s="1"/>
  <c r="U7"/>
  <c r="U16" s="1"/>
  <c r="V7"/>
  <c r="V16" s="1"/>
  <c r="W7"/>
  <c r="W16" s="1"/>
  <c r="X7"/>
  <c r="X16" s="1"/>
  <c r="Y7"/>
  <c r="Y16" s="1"/>
  <c r="Z7"/>
  <c r="Z16" s="1"/>
  <c r="AA7"/>
  <c r="AA16" s="1"/>
  <c r="AB7"/>
  <c r="AB16" s="1"/>
  <c r="AC7"/>
  <c r="AC16" s="1"/>
  <c r="AD7"/>
  <c r="AD16" s="1"/>
  <c r="AE7"/>
  <c r="AE16" s="1"/>
  <c r="AF7"/>
  <c r="AF16" s="1"/>
  <c r="AG7"/>
  <c r="AG16" s="1"/>
  <c r="AH7"/>
  <c r="AH16" s="1"/>
  <c r="AI7"/>
  <c r="AI16" s="1"/>
  <c r="AJ7"/>
  <c r="AJ16" s="1"/>
  <c r="AK7"/>
  <c r="AK16" s="1"/>
  <c r="AL7"/>
  <c r="AL16" s="1"/>
  <c r="AM7"/>
  <c r="AM16" s="1"/>
  <c r="AN7"/>
  <c r="AN16" s="1"/>
  <c r="AO7"/>
  <c r="AO16" s="1"/>
  <c r="AP7"/>
  <c r="AP16" s="1"/>
  <c r="AQ7"/>
  <c r="AQ16" s="1"/>
  <c r="E8"/>
  <c r="E17" s="1"/>
  <c r="F8"/>
  <c r="F17" s="1"/>
  <c r="G8"/>
  <c r="G17" s="1"/>
  <c r="H8"/>
  <c r="H17" s="1"/>
  <c r="I8"/>
  <c r="I17" s="1"/>
  <c r="J8"/>
  <c r="J17" s="1"/>
  <c r="K8"/>
  <c r="K17" s="1"/>
  <c r="L8"/>
  <c r="L17" s="1"/>
  <c r="M8"/>
  <c r="M17" s="1"/>
  <c r="N8"/>
  <c r="N17" s="1"/>
  <c r="O8"/>
  <c r="O17" s="1"/>
  <c r="P8"/>
  <c r="P17" s="1"/>
  <c r="Q8"/>
  <c r="Q17" s="1"/>
  <c r="R8"/>
  <c r="R17" s="1"/>
  <c r="S8"/>
  <c r="S17" s="1"/>
  <c r="T8"/>
  <c r="T17" s="1"/>
  <c r="U8"/>
  <c r="U17" s="1"/>
  <c r="V8"/>
  <c r="V17" s="1"/>
  <c r="W8"/>
  <c r="W17" s="1"/>
  <c r="X8"/>
  <c r="X17" s="1"/>
  <c r="Y8"/>
  <c r="Y17" s="1"/>
  <c r="Z8"/>
  <c r="Z17" s="1"/>
  <c r="AA8"/>
  <c r="AA17" s="1"/>
  <c r="AB8"/>
  <c r="AB17" s="1"/>
  <c r="AC8"/>
  <c r="AC17" s="1"/>
  <c r="AD8"/>
  <c r="AD17" s="1"/>
  <c r="AE8"/>
  <c r="AE17" s="1"/>
  <c r="AF8"/>
  <c r="AF17" s="1"/>
  <c r="AG8"/>
  <c r="AG17" s="1"/>
  <c r="AH8"/>
  <c r="AH17" s="1"/>
  <c r="AI8"/>
  <c r="AI17" s="1"/>
  <c r="AJ8"/>
  <c r="AJ17" s="1"/>
  <c r="AK8"/>
  <c r="AK17" s="1"/>
  <c r="AL8"/>
  <c r="AL17" s="1"/>
  <c r="AM8"/>
  <c r="AM17" s="1"/>
  <c r="AN8"/>
  <c r="AN17" s="1"/>
  <c r="AO8"/>
  <c r="AO17" s="1"/>
  <c r="AP8"/>
  <c r="AP17" s="1"/>
  <c r="AQ8"/>
  <c r="D4"/>
  <c r="D13" s="1"/>
  <c r="D5"/>
  <c r="D14" s="1"/>
  <c r="D6"/>
  <c r="D15" s="1"/>
  <c r="D7"/>
  <c r="D16" s="1"/>
  <c r="D8"/>
  <c r="D17" s="1"/>
  <c r="D3"/>
  <c r="D12" s="1"/>
  <c r="E2"/>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Q17"/>
  <c r="D4" i="4"/>
  <c r="E29" i="8" l="1"/>
  <c r="D37"/>
  <c r="E4" i="4"/>
  <c r="E14" s="1"/>
  <c r="C1" i="6"/>
  <c r="D1" s="1"/>
  <c r="D14" s="1"/>
  <c r="I7" i="7"/>
  <c r="F27"/>
  <c r="D29" i="8"/>
  <c r="D17"/>
  <c r="D33"/>
  <c r="D13"/>
  <c r="D21"/>
  <c r="F7" i="7"/>
  <c r="F15"/>
  <c r="F23"/>
  <c r="E7"/>
  <c r="E11"/>
  <c r="E23"/>
  <c r="F11"/>
  <c r="F19"/>
  <c r="E15"/>
  <c r="E19"/>
  <c r="E27"/>
  <c r="D7"/>
  <c r="D11"/>
  <c r="D15"/>
  <c r="D19"/>
  <c r="D23"/>
  <c r="D27"/>
  <c r="AP22" i="5"/>
  <c r="AH22"/>
  <c r="Z22"/>
  <c r="AQ21"/>
  <c r="AN21"/>
  <c r="AF21"/>
  <c r="X21"/>
  <c r="P21"/>
  <c r="AH24"/>
  <c r="AH20"/>
  <c r="Z24"/>
  <c r="AP24"/>
  <c r="J20"/>
  <c r="R20"/>
  <c r="Z20"/>
  <c r="AP20"/>
  <c r="R23"/>
  <c r="Z23"/>
  <c r="AH23"/>
  <c r="AP23"/>
  <c r="N20"/>
  <c r="L20"/>
  <c r="V20"/>
  <c r="T20"/>
  <c r="AD20"/>
  <c r="AB20"/>
  <c r="AL20"/>
  <c r="AJ20"/>
  <c r="K21"/>
  <c r="L21"/>
  <c r="S21"/>
  <c r="T21"/>
  <c r="AA21"/>
  <c r="AB21"/>
  <c r="AI21"/>
  <c r="AJ21"/>
  <c r="R22"/>
  <c r="N22"/>
  <c r="L22"/>
  <c r="V22"/>
  <c r="T22"/>
  <c r="AD22"/>
  <c r="AB22"/>
  <c r="AL22"/>
  <c r="AJ22"/>
  <c r="V23"/>
  <c r="T23"/>
  <c r="AD23"/>
  <c r="AB23"/>
  <c r="AL23"/>
  <c r="AJ23"/>
  <c r="AD24"/>
  <c r="AB24"/>
  <c r="AL24"/>
  <c r="AJ24"/>
  <c r="E20"/>
  <c r="D19" i="4" s="1"/>
  <c r="F20" i="5"/>
  <c r="G20"/>
  <c r="D20"/>
  <c r="C19" i="4" s="1"/>
  <c r="I21" i="5"/>
  <c r="E21"/>
  <c r="D20" i="4" s="1"/>
  <c r="F21" i="5"/>
  <c r="G21"/>
  <c r="H21"/>
  <c r="D21"/>
  <c r="C20" i="4" s="1"/>
  <c r="I22" i="5"/>
  <c r="E22"/>
  <c r="D21" i="4" s="1"/>
  <c r="J22" i="5"/>
  <c r="F22"/>
  <c r="G22"/>
  <c r="H22"/>
  <c r="K22"/>
  <c r="D22"/>
  <c r="C21" i="4" s="1"/>
  <c r="O22" i="5"/>
  <c r="S22"/>
  <c r="M23"/>
  <c r="I23"/>
  <c r="E23"/>
  <c r="D22" i="4" s="1"/>
  <c r="N23" i="5"/>
  <c r="J23"/>
  <c r="F23"/>
  <c r="O23"/>
  <c r="G23"/>
  <c r="H23"/>
  <c r="K23"/>
  <c r="L23"/>
  <c r="D23"/>
  <c r="C22" i="4" s="1"/>
  <c r="U24" i="5"/>
  <c r="Q24"/>
  <c r="M24"/>
  <c r="I24"/>
  <c r="E24"/>
  <c r="D23" i="4" s="1"/>
  <c r="V24" i="5"/>
  <c r="R24"/>
  <c r="N24"/>
  <c r="J24"/>
  <c r="F24"/>
  <c r="W24"/>
  <c r="O24"/>
  <c r="G24"/>
  <c r="P24"/>
  <c r="H24"/>
  <c r="S24"/>
  <c r="K24"/>
  <c r="T24"/>
  <c r="L24"/>
  <c r="D24"/>
  <c r="C23" i="4" s="1"/>
  <c r="AO25" i="5"/>
  <c r="AK25"/>
  <c r="AG25"/>
  <c r="AC25"/>
  <c r="Y25"/>
  <c r="U25"/>
  <c r="Q25"/>
  <c r="M25"/>
  <c r="I25"/>
  <c r="E25"/>
  <c r="D24" i="4" s="1"/>
  <c r="AP25" i="5"/>
  <c r="AL25"/>
  <c r="AH25"/>
  <c r="AD25"/>
  <c r="Z25"/>
  <c r="V25"/>
  <c r="R25"/>
  <c r="N25"/>
  <c r="J25"/>
  <c r="F25"/>
  <c r="AM25"/>
  <c r="AE25"/>
  <c r="W25"/>
  <c r="O25"/>
  <c r="G25"/>
  <c r="AN25"/>
  <c r="AF25"/>
  <c r="X25"/>
  <c r="P25"/>
  <c r="H25"/>
  <c r="AQ25"/>
  <c r="AI25"/>
  <c r="AA25"/>
  <c r="S25"/>
  <c r="K25"/>
  <c r="AJ25"/>
  <c r="AB25"/>
  <c r="T25"/>
  <c r="L25"/>
  <c r="D25"/>
  <c r="C24" i="4" s="1"/>
  <c r="O21" i="5"/>
  <c r="W21"/>
  <c r="AE21"/>
  <c r="AM21"/>
  <c r="K20"/>
  <c r="O20"/>
  <c r="S20"/>
  <c r="W20"/>
  <c r="AA20"/>
  <c r="AE20"/>
  <c r="AI20"/>
  <c r="AM20"/>
  <c r="AQ20"/>
  <c r="M21"/>
  <c r="Q21"/>
  <c r="U21"/>
  <c r="Y21"/>
  <c r="AC21"/>
  <c r="AG21"/>
  <c r="AK21"/>
  <c r="AO21"/>
  <c r="W22"/>
  <c r="AA22"/>
  <c r="AE22"/>
  <c r="AI22"/>
  <c r="AM22"/>
  <c r="AQ22"/>
  <c r="S23"/>
  <c r="W23"/>
  <c r="AA23"/>
  <c r="AE23"/>
  <c r="AI23"/>
  <c r="AM23"/>
  <c r="AQ23"/>
  <c r="AA24"/>
  <c r="AE24"/>
  <c r="AI24"/>
  <c r="AM24"/>
  <c r="AQ24"/>
  <c r="U22"/>
  <c r="Q22"/>
  <c r="I20"/>
  <c r="M20"/>
  <c r="Q20"/>
  <c r="U20"/>
  <c r="Y20"/>
  <c r="AC20"/>
  <c r="AG20"/>
  <c r="AK20"/>
  <c r="AO20"/>
  <c r="M22"/>
  <c r="Y22"/>
  <c r="AC22"/>
  <c r="AG22"/>
  <c r="AK22"/>
  <c r="AO22"/>
  <c r="Q23"/>
  <c r="U23"/>
  <c r="Y23"/>
  <c r="AC23"/>
  <c r="AG23"/>
  <c r="AK23"/>
  <c r="AO23"/>
  <c r="Y24"/>
  <c r="AC24"/>
  <c r="AG24"/>
  <c r="AK24"/>
  <c r="AO24"/>
  <c r="H20"/>
  <c r="P20"/>
  <c r="X20"/>
  <c r="AF20"/>
  <c r="AN20"/>
  <c r="P22"/>
  <c r="X22"/>
  <c r="AF22"/>
  <c r="AN22"/>
  <c r="P23"/>
  <c r="X23"/>
  <c r="AF23"/>
  <c r="AN23"/>
  <c r="X24"/>
  <c r="AF24"/>
  <c r="AN24"/>
  <c r="J21"/>
  <c r="N21"/>
  <c r="R21"/>
  <c r="V21"/>
  <c r="Z21"/>
  <c r="AD21"/>
  <c r="AH21"/>
  <c r="AL21"/>
  <c r="AP21"/>
  <c r="D14" i="4"/>
  <c r="C14"/>
  <c r="D3" i="6" l="1"/>
  <c r="D31" i="11"/>
  <c r="G66" i="16" s="1"/>
  <c r="D47" i="8"/>
  <c r="D23"/>
  <c r="D29" i="7"/>
  <c r="B24" i="11" s="1"/>
  <c r="C14" i="6"/>
  <c r="E22" i="4"/>
  <c r="E21"/>
  <c r="E1" i="6"/>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D13"/>
  <c r="D32" i="11" s="1"/>
  <c r="G24" i="16" s="1"/>
  <c r="G15" i="7"/>
  <c r="H19"/>
  <c r="G7"/>
  <c r="D39" i="8"/>
  <c r="E37"/>
  <c r="E9"/>
  <c r="E33"/>
  <c r="E13"/>
  <c r="E47" s="1"/>
  <c r="E17"/>
  <c r="E21"/>
  <c r="F4" i="4"/>
  <c r="E19"/>
  <c r="E24"/>
  <c r="E23"/>
  <c r="E20"/>
  <c r="C13" i="6"/>
  <c r="C32" i="11" s="1"/>
  <c r="F24" i="16" s="1"/>
  <c r="G23" i="7"/>
  <c r="I11"/>
  <c r="H27"/>
  <c r="H11"/>
  <c r="G27"/>
  <c r="G19"/>
  <c r="G11"/>
  <c r="I27"/>
  <c r="I15"/>
  <c r="I23"/>
  <c r="H15"/>
  <c r="H23"/>
  <c r="H7"/>
  <c r="I19"/>
  <c r="F29"/>
  <c r="D24" i="11" s="1"/>
  <c r="H2" i="21" s="1"/>
  <c r="E29" i="7"/>
  <c r="C24" i="11" s="1"/>
  <c r="G2" i="21" s="1"/>
  <c r="C25" i="4"/>
  <c r="B48" i="11" s="1"/>
  <c r="B50" s="1"/>
  <c r="D25" i="4"/>
  <c r="C48" i="11" s="1"/>
  <c r="C50" s="1"/>
  <c r="F2" i="21" l="1"/>
  <c r="C3" i="6"/>
  <c r="C31" i="11"/>
  <c r="F66" i="16" s="1"/>
  <c r="F13"/>
  <c r="F37" s="1"/>
  <c r="G13"/>
  <c r="G37" s="1"/>
  <c r="E13"/>
  <c r="E37" s="1"/>
  <c r="E57" s="1"/>
  <c r="E60" s="1"/>
  <c r="F44"/>
  <c r="F65"/>
  <c r="G65"/>
  <c r="G44"/>
  <c r="E13" i="6"/>
  <c r="E32" i="11" s="1"/>
  <c r="H24" i="16" s="1"/>
  <c r="C25" i="11"/>
  <c r="E14" i="6"/>
  <c r="D25" i="11"/>
  <c r="E25" i="4"/>
  <c r="D48" i="11" s="1"/>
  <c r="D50" s="1"/>
  <c r="I29" i="7"/>
  <c r="G24" i="11" s="1"/>
  <c r="K2" i="21" s="1"/>
  <c r="D68" i="8"/>
  <c r="B30" i="11" s="1"/>
  <c r="E15" i="16" s="1"/>
  <c r="E40" s="1"/>
  <c r="E63" s="1"/>
  <c r="E39" i="8"/>
  <c r="F37"/>
  <c r="F17"/>
  <c r="F13"/>
  <c r="F47" s="1"/>
  <c r="F9"/>
  <c r="F29"/>
  <c r="F33"/>
  <c r="F21"/>
  <c r="E23"/>
  <c r="F19" i="4"/>
  <c r="F24"/>
  <c r="F21"/>
  <c r="F20"/>
  <c r="F22"/>
  <c r="F14"/>
  <c r="F23"/>
  <c r="G4"/>
  <c r="H29" i="7"/>
  <c r="F24" i="11" s="1"/>
  <c r="J2" i="21" s="1"/>
  <c r="G29" i="7"/>
  <c r="E24" i="11" s="1"/>
  <c r="F35" i="19" s="1"/>
  <c r="J19" i="7"/>
  <c r="J23"/>
  <c r="J27"/>
  <c r="J15"/>
  <c r="J11"/>
  <c r="J7"/>
  <c r="F14" i="6"/>
  <c r="F13"/>
  <c r="F32" i="11" s="1"/>
  <c r="I24" i="16" s="1"/>
  <c r="F3" i="6" l="1"/>
  <c r="F31" i="11"/>
  <c r="I66" i="16" s="1"/>
  <c r="E3" i="6"/>
  <c r="E31" i="11"/>
  <c r="H66" i="16" s="1"/>
  <c r="I2" i="21"/>
  <c r="I13" i="16"/>
  <c r="I37" s="1"/>
  <c r="H13"/>
  <c r="H37" s="1"/>
  <c r="J13"/>
  <c r="J37" s="1"/>
  <c r="E29"/>
  <c r="E30" s="1"/>
  <c r="E71" s="1"/>
  <c r="I65"/>
  <c r="I44"/>
  <c r="F57"/>
  <c r="F60" s="1"/>
  <c r="H44"/>
  <c r="H65"/>
  <c r="G57"/>
  <c r="G60" s="1"/>
  <c r="E42"/>
  <c r="E46" s="1"/>
  <c r="B35" i="11"/>
  <c r="B41"/>
  <c r="E68" i="8"/>
  <c r="C30" i="11" s="1"/>
  <c r="F25"/>
  <c r="G25"/>
  <c r="F25" i="4"/>
  <c r="E48" i="11" s="1"/>
  <c r="E50" s="1"/>
  <c r="J29" i="7"/>
  <c r="H24" i="11" s="1"/>
  <c r="L2" i="21" s="1"/>
  <c r="F39" i="8"/>
  <c r="G37"/>
  <c r="G21"/>
  <c r="G17"/>
  <c r="G9"/>
  <c r="G13"/>
  <c r="G47" s="1"/>
  <c r="G29"/>
  <c r="G33"/>
  <c r="F23"/>
  <c r="G21" i="4"/>
  <c r="G20"/>
  <c r="H4"/>
  <c r="G19"/>
  <c r="G24"/>
  <c r="G22"/>
  <c r="G14"/>
  <c r="G23"/>
  <c r="K11" i="7"/>
  <c r="K19"/>
  <c r="K27"/>
  <c r="K15"/>
  <c r="K7"/>
  <c r="K23"/>
  <c r="G14" i="6"/>
  <c r="G31" i="11" s="1"/>
  <c r="J66" i="16" s="1"/>
  <c r="G13" i="6"/>
  <c r="G32" i="11" s="1"/>
  <c r="J24" i="16" s="1"/>
  <c r="F36" i="19" l="1"/>
  <c r="E39" i="17" s="1"/>
  <c r="J42" s="1"/>
  <c r="K42" s="1"/>
  <c r="K13" i="16"/>
  <c r="K37" s="1"/>
  <c r="F15"/>
  <c r="F29" s="1"/>
  <c r="H57"/>
  <c r="H60" s="1"/>
  <c r="J57"/>
  <c r="J60" s="1"/>
  <c r="J44"/>
  <c r="J65"/>
  <c r="I57"/>
  <c r="I60" s="1"/>
  <c r="E47"/>
  <c r="C35" i="11"/>
  <c r="C41"/>
  <c r="C52"/>
  <c r="C54" s="1"/>
  <c r="C57" s="1"/>
  <c r="C53"/>
  <c r="G3" i="6"/>
  <c r="H25" i="11"/>
  <c r="G25" i="4"/>
  <c r="F48" i="11" s="1"/>
  <c r="F50" s="1"/>
  <c r="F68" i="8"/>
  <c r="D30" i="11" s="1"/>
  <c r="H37" i="8"/>
  <c r="H9"/>
  <c r="H21"/>
  <c r="H33"/>
  <c r="H13"/>
  <c r="H47" s="1"/>
  <c r="H29"/>
  <c r="H17"/>
  <c r="G23"/>
  <c r="G39"/>
  <c r="H21" i="4"/>
  <c r="H19"/>
  <c r="I4"/>
  <c r="H24"/>
  <c r="H20"/>
  <c r="H14"/>
  <c r="H22"/>
  <c r="H23"/>
  <c r="K29" i="7"/>
  <c r="I24" i="11" s="1"/>
  <c r="M2" i="21" s="1"/>
  <c r="L11" i="7"/>
  <c r="L27"/>
  <c r="L7"/>
  <c r="L15"/>
  <c r="L19"/>
  <c r="L23"/>
  <c r="H14" i="6"/>
  <c r="H31" i="11" s="1"/>
  <c r="K66" i="16" s="1"/>
  <c r="H13" i="6"/>
  <c r="H32" i="11" s="1"/>
  <c r="K24" i="16" s="1"/>
  <c r="F40" l="1"/>
  <c r="F63" s="1"/>
  <c r="F68" s="1"/>
  <c r="F70" s="1"/>
  <c r="L13"/>
  <c r="L37" s="1"/>
  <c r="G15"/>
  <c r="G29" s="1"/>
  <c r="K65"/>
  <c r="K44"/>
  <c r="K57"/>
  <c r="K60" s="1"/>
  <c r="F30"/>
  <c r="F71" s="1"/>
  <c r="E31"/>
  <c r="C55" i="11"/>
  <c r="C58" s="1"/>
  <c r="C65"/>
  <c r="D35"/>
  <c r="D41"/>
  <c r="D53"/>
  <c r="D52"/>
  <c r="D54" s="1"/>
  <c r="D57" s="1"/>
  <c r="H3" i="6"/>
  <c r="I25" i="11"/>
  <c r="G68" i="8"/>
  <c r="E30" i="11" s="1"/>
  <c r="E35" i="18" s="1"/>
  <c r="I37" i="8"/>
  <c r="I21"/>
  <c r="I33"/>
  <c r="I9"/>
  <c r="I17"/>
  <c r="I13"/>
  <c r="I47" s="1"/>
  <c r="I29"/>
  <c r="H23"/>
  <c r="H39"/>
  <c r="I21" i="4"/>
  <c r="I24"/>
  <c r="I14"/>
  <c r="H29" i="11" s="1"/>
  <c r="K17" i="16" s="1"/>
  <c r="K41" s="1"/>
  <c r="K64" s="1"/>
  <c r="I23" i="4"/>
  <c r="I20"/>
  <c r="I22"/>
  <c r="I19"/>
  <c r="J4"/>
  <c r="L29" i="7"/>
  <c r="J24" i="11" s="1"/>
  <c r="N2" i="21" s="1"/>
  <c r="H25" i="4"/>
  <c r="G48" i="11" s="1"/>
  <c r="G50" s="1"/>
  <c r="M27" i="7"/>
  <c r="M15"/>
  <c r="M23"/>
  <c r="M11"/>
  <c r="M7"/>
  <c r="M19"/>
  <c r="I14" i="6"/>
  <c r="I31" i="11" s="1"/>
  <c r="L66" i="16" s="1"/>
  <c r="I13" i="6"/>
  <c r="I32" i="11" s="1"/>
  <c r="L24" i="16" s="1"/>
  <c r="F42" l="1"/>
  <c r="F46" s="1"/>
  <c r="F47" s="1"/>
  <c r="H15"/>
  <c r="H29" s="1"/>
  <c r="M13"/>
  <c r="M37" s="1"/>
  <c r="G40"/>
  <c r="G42" s="1"/>
  <c r="G46" s="1"/>
  <c r="G47" s="1"/>
  <c r="G30"/>
  <c r="G71" s="1"/>
  <c r="L44"/>
  <c r="L65"/>
  <c r="F31"/>
  <c r="F72"/>
  <c r="L57"/>
  <c r="L60" s="1"/>
  <c r="D55" i="11"/>
  <c r="D58" s="1"/>
  <c r="D65"/>
  <c r="E35"/>
  <c r="E41"/>
  <c r="I3" i="6"/>
  <c r="H68" i="8"/>
  <c r="F30" i="11" s="1"/>
  <c r="I25" i="4"/>
  <c r="H48" i="11" s="1"/>
  <c r="H50" s="1"/>
  <c r="J25"/>
  <c r="I39" i="8"/>
  <c r="J37"/>
  <c r="J17"/>
  <c r="J21"/>
  <c r="J29"/>
  <c r="J33"/>
  <c r="J9"/>
  <c r="J13"/>
  <c r="J47" s="1"/>
  <c r="I23"/>
  <c r="J23" i="4"/>
  <c r="J21"/>
  <c r="J19"/>
  <c r="J24"/>
  <c r="J14"/>
  <c r="I29" i="11" s="1"/>
  <c r="L17" i="16" s="1"/>
  <c r="L41" s="1"/>
  <c r="L64" s="1"/>
  <c r="J22" i="4"/>
  <c r="J20"/>
  <c r="K4"/>
  <c r="M29" i="7"/>
  <c r="K24" i="11" s="1"/>
  <c r="O2" i="21" s="1"/>
  <c r="N19" i="7"/>
  <c r="N15"/>
  <c r="N7"/>
  <c r="N27"/>
  <c r="N11"/>
  <c r="N23"/>
  <c r="J14" i="6"/>
  <c r="J31" i="11" s="1"/>
  <c r="M66" i="16" s="1"/>
  <c r="J13" i="6"/>
  <c r="J32" i="11" s="1"/>
  <c r="M24" i="16" s="1"/>
  <c r="N13" l="1"/>
  <c r="N37" s="1"/>
  <c r="G63"/>
  <c r="G68" s="1"/>
  <c r="G70" s="1"/>
  <c r="G72" s="1"/>
  <c r="H40"/>
  <c r="H63" s="1"/>
  <c r="I15"/>
  <c r="I29" s="1"/>
  <c r="M57"/>
  <c r="M60" s="1"/>
  <c r="M65"/>
  <c r="M44"/>
  <c r="H30"/>
  <c r="H71" s="1"/>
  <c r="G31"/>
  <c r="F35" i="11"/>
  <c r="F41"/>
  <c r="F53"/>
  <c r="F52"/>
  <c r="F54" s="1"/>
  <c r="F57" s="1"/>
  <c r="J3" i="6"/>
  <c r="K25" i="11"/>
  <c r="J25" i="4"/>
  <c r="I48" i="11" s="1"/>
  <c r="I50" s="1"/>
  <c r="N29" i="7"/>
  <c r="L24" i="11" s="1"/>
  <c r="P2" i="21" s="1"/>
  <c r="I68" i="8"/>
  <c r="G30" i="11" s="1"/>
  <c r="J39" i="8"/>
  <c r="J23"/>
  <c r="K37"/>
  <c r="K9"/>
  <c r="K13"/>
  <c r="K47" s="1"/>
  <c r="K17"/>
  <c r="K21"/>
  <c r="K29"/>
  <c r="K33"/>
  <c r="K20" i="4"/>
  <c r="K23"/>
  <c r="L4"/>
  <c r="K19"/>
  <c r="K22"/>
  <c r="K14"/>
  <c r="J29" i="11" s="1"/>
  <c r="M17" i="16" s="1"/>
  <c r="M41" s="1"/>
  <c r="M64" s="1"/>
  <c r="K24" i="4"/>
  <c r="K21"/>
  <c r="O15" i="7"/>
  <c r="O7"/>
  <c r="O19"/>
  <c r="O27"/>
  <c r="O11"/>
  <c r="O23"/>
  <c r="K13" i="6"/>
  <c r="K32" i="11" s="1"/>
  <c r="N24" i="16" s="1"/>
  <c r="N44" s="1"/>
  <c r="K14" i="6"/>
  <c r="K31" i="11" s="1"/>
  <c r="N66" i="16" s="1"/>
  <c r="J45" i="17" l="1"/>
  <c r="K45" s="1"/>
  <c r="J44"/>
  <c r="K44" s="1"/>
  <c r="J46"/>
  <c r="K46" s="1"/>
  <c r="J47"/>
  <c r="K47" s="1"/>
  <c r="J43"/>
  <c r="K43" s="1"/>
  <c r="H42" i="16"/>
  <c r="H46" s="1"/>
  <c r="H47" s="1"/>
  <c r="O13"/>
  <c r="O37" s="1"/>
  <c r="O57" s="1"/>
  <c r="O60" s="1"/>
  <c r="I40"/>
  <c r="I42" s="1"/>
  <c r="I46" s="1"/>
  <c r="I47" s="1"/>
  <c r="J15"/>
  <c r="J29" s="1"/>
  <c r="N65"/>
  <c r="I30"/>
  <c r="I71" s="1"/>
  <c r="N57"/>
  <c r="N60" s="1"/>
  <c r="H31"/>
  <c r="F55" i="11"/>
  <c r="F58" s="1"/>
  <c r="F65"/>
  <c r="G35"/>
  <c r="G41"/>
  <c r="K3" i="6"/>
  <c r="G53" i="11"/>
  <c r="G65" s="1"/>
  <c r="G52"/>
  <c r="G54" s="1"/>
  <c r="G57" s="1"/>
  <c r="L25"/>
  <c r="J68" i="8"/>
  <c r="H30" i="11" s="1"/>
  <c r="E34" i="18" s="1"/>
  <c r="K25" i="4"/>
  <c r="J48" i="11" s="1"/>
  <c r="J50" s="1"/>
  <c r="O29" i="7"/>
  <c r="M24" i="11" s="1"/>
  <c r="Q2" i="21" s="1"/>
  <c r="K39" i="8"/>
  <c r="L37"/>
  <c r="L17"/>
  <c r="L33"/>
  <c r="L13"/>
  <c r="L47" s="1"/>
  <c r="L29"/>
  <c r="L21"/>
  <c r="L9"/>
  <c r="K23"/>
  <c r="L19" i="4"/>
  <c r="L14"/>
  <c r="K29" i="11" s="1"/>
  <c r="N17" i="16" s="1"/>
  <c r="N41" s="1"/>
  <c r="N64" s="1"/>
  <c r="L22" i="4"/>
  <c r="L23"/>
  <c r="L21"/>
  <c r="L24"/>
  <c r="L20"/>
  <c r="M4"/>
  <c r="P7" i="7"/>
  <c r="P27"/>
  <c r="P19"/>
  <c r="P11"/>
  <c r="P23"/>
  <c r="P15"/>
  <c r="L14" i="6"/>
  <c r="L31" i="11" s="1"/>
  <c r="O66" i="16" s="1"/>
  <c r="L13" i="6"/>
  <c r="L32" i="11" s="1"/>
  <c r="O24" i="16" s="1"/>
  <c r="E55" i="17" l="1"/>
  <c r="E42"/>
  <c r="G29" s="1"/>
  <c r="I63" i="16"/>
  <c r="I68" s="1"/>
  <c r="I70" s="1"/>
  <c r="I72" s="1"/>
  <c r="K15"/>
  <c r="K29" s="1"/>
  <c r="P13"/>
  <c r="P37" s="1"/>
  <c r="P57" s="1"/>
  <c r="P60" s="1"/>
  <c r="O44"/>
  <c r="O65"/>
  <c r="J40"/>
  <c r="J63" s="1"/>
  <c r="J68" s="1"/>
  <c r="J70" s="1"/>
  <c r="J30"/>
  <c r="J71" s="1"/>
  <c r="I31"/>
  <c r="G55" i="11"/>
  <c r="G58" s="1"/>
  <c r="H35"/>
  <c r="H41"/>
  <c r="L3" i="6"/>
  <c r="H53" i="11"/>
  <c r="H52"/>
  <c r="M25"/>
  <c r="K68" i="8"/>
  <c r="I30" i="11" s="1"/>
  <c r="M37" i="8"/>
  <c r="M17"/>
  <c r="M33"/>
  <c r="M29"/>
  <c r="M13"/>
  <c r="M47" s="1"/>
  <c r="M21"/>
  <c r="M9"/>
  <c r="L23"/>
  <c r="L39"/>
  <c r="L25" i="4"/>
  <c r="K48" i="11" s="1"/>
  <c r="K50" s="1"/>
  <c r="M23" i="4"/>
  <c r="M20"/>
  <c r="M22"/>
  <c r="M19"/>
  <c r="M21"/>
  <c r="N4"/>
  <c r="M24"/>
  <c r="M14"/>
  <c r="L29" i="11" s="1"/>
  <c r="O17" i="16" s="1"/>
  <c r="O41" s="1"/>
  <c r="O64" s="1"/>
  <c r="P29" i="7"/>
  <c r="N24" i="11" s="1"/>
  <c r="R2" i="21" s="1"/>
  <c r="D15" s="1"/>
  <c r="E49" i="17" s="1"/>
  <c r="Q15" i="7"/>
  <c r="Q11"/>
  <c r="Q19"/>
  <c r="Q7"/>
  <c r="Q27"/>
  <c r="Q23"/>
  <c r="M14" i="6"/>
  <c r="M31" i="11" s="1"/>
  <c r="P66" i="16" s="1"/>
  <c r="M13" i="6"/>
  <c r="M32" i="11" s="1"/>
  <c r="P24" i="16" s="1"/>
  <c r="I52" i="17" l="1"/>
  <c r="I50"/>
  <c r="I51"/>
  <c r="H58"/>
  <c r="H57"/>
  <c r="H56"/>
  <c r="J42" i="16"/>
  <c r="J46" s="1"/>
  <c r="J47" s="1"/>
  <c r="L15"/>
  <c r="L29" s="1"/>
  <c r="K40"/>
  <c r="K42" s="1"/>
  <c r="K46" s="1"/>
  <c r="K47" s="1"/>
  <c r="Q13"/>
  <c r="Q37" s="1"/>
  <c r="Q57" s="1"/>
  <c r="Q60" s="1"/>
  <c r="P44"/>
  <c r="P65"/>
  <c r="J72"/>
  <c r="K30"/>
  <c r="K71" s="1"/>
  <c r="J31"/>
  <c r="H55" i="11"/>
  <c r="H58" s="1"/>
  <c r="H65"/>
  <c r="H54"/>
  <c r="H57" s="1"/>
  <c r="N25"/>
  <c r="I35"/>
  <c r="I41"/>
  <c r="M3" i="6"/>
  <c r="I52" i="11"/>
  <c r="I54" s="1"/>
  <c r="I57" s="1"/>
  <c r="I53"/>
  <c r="I65" s="1"/>
  <c r="Q29" i="7"/>
  <c r="O24" i="11" s="1"/>
  <c r="M25" i="4"/>
  <c r="L48" i="11" s="1"/>
  <c r="L50" s="1"/>
  <c r="L68" i="8"/>
  <c r="J30" i="11" s="1"/>
  <c r="N37" i="8"/>
  <c r="N13"/>
  <c r="N47" s="1"/>
  <c r="N17"/>
  <c r="N21"/>
  <c r="N29"/>
  <c r="N33"/>
  <c r="N9"/>
  <c r="M23"/>
  <c r="M39"/>
  <c r="N22" i="4"/>
  <c r="N19"/>
  <c r="N20"/>
  <c r="N14"/>
  <c r="N23"/>
  <c r="N21"/>
  <c r="N24"/>
  <c r="O4"/>
  <c r="R19" i="7"/>
  <c r="R11"/>
  <c r="R15"/>
  <c r="R7"/>
  <c r="R27"/>
  <c r="R23"/>
  <c r="N14" i="6"/>
  <c r="N31" i="11" s="1"/>
  <c r="Q66" i="16" s="1"/>
  <c r="N13" i="6"/>
  <c r="N32" i="11" s="1"/>
  <c r="Q24" i="16" s="1"/>
  <c r="E56" i="17" l="1"/>
  <c r="G31" s="1"/>
  <c r="K63" i="16"/>
  <c r="K68" s="1"/>
  <c r="K70" s="1"/>
  <c r="K72" s="1"/>
  <c r="L40"/>
  <c r="L42" s="1"/>
  <c r="L46" s="1"/>
  <c r="L47" s="1"/>
  <c r="Q44"/>
  <c r="Q65"/>
  <c r="R13"/>
  <c r="O25" i="11"/>
  <c r="K31" i="16"/>
  <c r="J52" i="11"/>
  <c r="M15" i="16"/>
  <c r="M29" s="1"/>
  <c r="L30"/>
  <c r="L71" s="1"/>
  <c r="I55" i="11"/>
  <c r="I58" s="1"/>
  <c r="J35"/>
  <c r="J41"/>
  <c r="M68" i="8"/>
  <c r="K30" i="11" s="1"/>
  <c r="J53"/>
  <c r="J65" s="1"/>
  <c r="N3" i="6"/>
  <c r="R29" i="7"/>
  <c r="P24" i="11" s="1"/>
  <c r="N25" i="4"/>
  <c r="M48" i="11" s="1"/>
  <c r="M50" s="1"/>
  <c r="N39" i="8"/>
  <c r="O37"/>
  <c r="O17"/>
  <c r="O21"/>
  <c r="O33"/>
  <c r="O29"/>
  <c r="O9"/>
  <c r="O13"/>
  <c r="O47" s="1"/>
  <c r="N23"/>
  <c r="O24" i="4"/>
  <c r="O22"/>
  <c r="O20"/>
  <c r="O23"/>
  <c r="O19"/>
  <c r="P4"/>
  <c r="O21"/>
  <c r="O14"/>
  <c r="S7" i="7"/>
  <c r="S27"/>
  <c r="S19"/>
  <c r="S23"/>
  <c r="S11"/>
  <c r="S15"/>
  <c r="O14" i="6"/>
  <c r="O31" i="11" s="1"/>
  <c r="R66" i="16" s="1"/>
  <c r="O13" i="6"/>
  <c r="O32" i="11" s="1"/>
  <c r="R24" i="16" s="1"/>
  <c r="L63" l="1"/>
  <c r="L68" s="1"/>
  <c r="L70" s="1"/>
  <c r="L72" s="1"/>
  <c r="N15"/>
  <c r="N29" s="1"/>
  <c r="R37"/>
  <c r="R57" s="1"/>
  <c r="R60" s="1"/>
  <c r="R44"/>
  <c r="R65"/>
  <c r="S13"/>
  <c r="P25" i="11"/>
  <c r="L31" i="16"/>
  <c r="M40"/>
  <c r="K35" i="11"/>
  <c r="K41"/>
  <c r="K53"/>
  <c r="K52"/>
  <c r="K54" s="1"/>
  <c r="K57" s="1"/>
  <c r="O3" i="6"/>
  <c r="J54" i="11"/>
  <c r="J57" s="1"/>
  <c r="J55"/>
  <c r="J58" s="1"/>
  <c r="N68" i="8"/>
  <c r="L30" i="11" s="1"/>
  <c r="O39" i="8"/>
  <c r="P37"/>
  <c r="P21"/>
  <c r="P33"/>
  <c r="P29"/>
  <c r="P17"/>
  <c r="P13"/>
  <c r="P47" s="1"/>
  <c r="P9"/>
  <c r="O23"/>
  <c r="P20" i="4"/>
  <c r="Q4"/>
  <c r="P21"/>
  <c r="P23"/>
  <c r="P14"/>
  <c r="P22"/>
  <c r="P19"/>
  <c r="P24"/>
  <c r="S29" i="7"/>
  <c r="Q24" i="11" s="1"/>
  <c r="O25" i="4"/>
  <c r="T23" i="7"/>
  <c r="T19"/>
  <c r="T15"/>
  <c r="T11"/>
  <c r="T7"/>
  <c r="T27"/>
  <c r="P14" i="6"/>
  <c r="P31" i="11" s="1"/>
  <c r="S66" i="16" s="1"/>
  <c r="P13" i="6"/>
  <c r="P32" i="11" s="1"/>
  <c r="S24" i="16" s="1"/>
  <c r="S37" l="1"/>
  <c r="S57" s="1"/>
  <c r="S60" s="1"/>
  <c r="N40"/>
  <c r="N42" s="1"/>
  <c r="N46" s="1"/>
  <c r="N47" s="1"/>
  <c r="O15"/>
  <c r="O29" s="1"/>
  <c r="S44"/>
  <c r="S65"/>
  <c r="N30"/>
  <c r="N31" s="1"/>
  <c r="T13"/>
  <c r="Q25" i="11"/>
  <c r="M30" i="16"/>
  <c r="M71" s="1"/>
  <c r="N63"/>
  <c r="N68" s="1"/>
  <c r="N70" s="1"/>
  <c r="M63"/>
  <c r="M68" s="1"/>
  <c r="M70" s="1"/>
  <c r="M42"/>
  <c r="M46" s="1"/>
  <c r="M47" s="1"/>
  <c r="K55" i="11"/>
  <c r="K58" s="1"/>
  <c r="K65"/>
  <c r="N48"/>
  <c r="N50" s="1"/>
  <c r="L35"/>
  <c r="L41"/>
  <c r="P3" i="6"/>
  <c r="L53" i="11"/>
  <c r="L65" s="1"/>
  <c r="L52"/>
  <c r="P25" i="4"/>
  <c r="T29" i="7"/>
  <c r="R24" i="11" s="1"/>
  <c r="O68" i="8"/>
  <c r="M30" i="11" s="1"/>
  <c r="Q37" i="8"/>
  <c r="Q33"/>
  <c r="Q21"/>
  <c r="Q9"/>
  <c r="Q17"/>
  <c r="Q13"/>
  <c r="Q47" s="1"/>
  <c r="Q29"/>
  <c r="P23"/>
  <c r="P39"/>
  <c r="Q14" i="4"/>
  <c r="Q22"/>
  <c r="Q23"/>
  <c r="R4"/>
  <c r="Q19"/>
  <c r="Q21"/>
  <c r="Q20"/>
  <c r="Q24"/>
  <c r="U23" i="7"/>
  <c r="U15"/>
  <c r="U7"/>
  <c r="U27"/>
  <c r="U19"/>
  <c r="U11"/>
  <c r="Q13" i="6"/>
  <c r="Q32" i="11" s="1"/>
  <c r="T24" i="16" s="1"/>
  <c r="Q14" i="6"/>
  <c r="Q31" i="11" s="1"/>
  <c r="T66" i="16" s="1"/>
  <c r="T37" l="1"/>
  <c r="T57" s="1"/>
  <c r="T60" s="1"/>
  <c r="O40"/>
  <c r="O63" s="1"/>
  <c r="O68" s="1"/>
  <c r="O70" s="1"/>
  <c r="T44"/>
  <c r="T65"/>
  <c r="U13"/>
  <c r="R25" i="11"/>
  <c r="N71" i="16"/>
  <c r="N72" s="1"/>
  <c r="O30"/>
  <c r="O48" i="11"/>
  <c r="O50" s="1"/>
  <c r="P15" i="16"/>
  <c r="P29" s="1"/>
  <c r="M31"/>
  <c r="M72"/>
  <c r="M35" i="11"/>
  <c r="M41"/>
  <c r="L54"/>
  <c r="L57" s="1"/>
  <c r="Q3" i="6"/>
  <c r="M53" i="11"/>
  <c r="M52"/>
  <c r="M54" s="1"/>
  <c r="M57" s="1"/>
  <c r="L55"/>
  <c r="L58" s="1"/>
  <c r="P68" i="8"/>
  <c r="N30" i="11" s="1"/>
  <c r="Q25" i="4"/>
  <c r="R37" i="8"/>
  <c r="R21"/>
  <c r="R33"/>
  <c r="R29"/>
  <c r="R9"/>
  <c r="R13"/>
  <c r="R47" s="1"/>
  <c r="R17"/>
  <c r="Q39"/>
  <c r="Q23"/>
  <c r="U29" i="7"/>
  <c r="S24" i="11" s="1"/>
  <c r="R19" i="4"/>
  <c r="R20"/>
  <c r="R22"/>
  <c r="S4"/>
  <c r="R24"/>
  <c r="R14"/>
  <c r="R23"/>
  <c r="R21"/>
  <c r="V19" i="7"/>
  <c r="V11"/>
  <c r="V27"/>
  <c r="V15"/>
  <c r="V7"/>
  <c r="V23"/>
  <c r="R14" i="6"/>
  <c r="R31" i="11" s="1"/>
  <c r="U66" i="16" s="1"/>
  <c r="R13" i="6"/>
  <c r="R32" i="11" s="1"/>
  <c r="U24" i="16" s="1"/>
  <c r="U37" l="1"/>
  <c r="U57" s="1"/>
  <c r="U60" s="1"/>
  <c r="O42"/>
  <c r="O46" s="1"/>
  <c r="O47" s="1"/>
  <c r="U44"/>
  <c r="U65"/>
  <c r="O31"/>
  <c r="O71"/>
  <c r="O72" s="1"/>
  <c r="V13"/>
  <c r="S25" i="11"/>
  <c r="P30" i="16"/>
  <c r="P40"/>
  <c r="P48" i="11"/>
  <c r="P50" s="1"/>
  <c r="Q15" i="16"/>
  <c r="Q29" s="1"/>
  <c r="M55" i="11"/>
  <c r="M58" s="1"/>
  <c r="M65"/>
  <c r="N35"/>
  <c r="N53"/>
  <c r="N65" s="1"/>
  <c r="N52"/>
  <c r="N41"/>
  <c r="R3" i="6"/>
  <c r="Q68" i="8"/>
  <c r="O30" i="11" s="1"/>
  <c r="R23" i="8"/>
  <c r="S37"/>
  <c r="S29"/>
  <c r="S9"/>
  <c r="S13"/>
  <c r="S47" s="1"/>
  <c r="S17"/>
  <c r="S33"/>
  <c r="S21"/>
  <c r="R39"/>
  <c r="S24" i="4"/>
  <c r="S19"/>
  <c r="T4"/>
  <c r="S22"/>
  <c r="S14"/>
  <c r="S21"/>
  <c r="S20"/>
  <c r="S23"/>
  <c r="R25"/>
  <c r="V29" i="7"/>
  <c r="T24" i="11" s="1"/>
  <c r="W23" i="7"/>
  <c r="W7"/>
  <c r="W27"/>
  <c r="W19"/>
  <c r="W11"/>
  <c r="W15"/>
  <c r="S14" i="6"/>
  <c r="S31" i="11" s="1"/>
  <c r="V66" i="16" s="1"/>
  <c r="S13" i="6"/>
  <c r="S32" i="11" s="1"/>
  <c r="V24" i="16" s="1"/>
  <c r="V37" l="1"/>
  <c r="V57" s="1"/>
  <c r="V60" s="1"/>
  <c r="P42"/>
  <c r="P46" s="1"/>
  <c r="P47" s="1"/>
  <c r="P63"/>
  <c r="P68" s="1"/>
  <c r="P70" s="1"/>
  <c r="V44"/>
  <c r="V65"/>
  <c r="P31"/>
  <c r="P71"/>
  <c r="S23" i="8"/>
  <c r="W13" i="16"/>
  <c r="T25" i="11"/>
  <c r="Q30" i="16"/>
  <c r="Q40"/>
  <c r="Q48" i="11"/>
  <c r="Q50" s="1"/>
  <c r="R15" i="16"/>
  <c r="R29" s="1"/>
  <c r="O41" i="11"/>
  <c r="O53"/>
  <c r="O35"/>
  <c r="O52"/>
  <c r="O54" s="1"/>
  <c r="O57" s="1"/>
  <c r="N54"/>
  <c r="N57" s="1"/>
  <c r="N55"/>
  <c r="N58" s="1"/>
  <c r="S3" i="6"/>
  <c r="R68" i="8"/>
  <c r="P30" i="11" s="1"/>
  <c r="T37" i="8"/>
  <c r="T29"/>
  <c r="T17"/>
  <c r="T13"/>
  <c r="T47" s="1"/>
  <c r="T21"/>
  <c r="T9"/>
  <c r="T33"/>
  <c r="S39"/>
  <c r="T24" i="4"/>
  <c r="T14"/>
  <c r="T20"/>
  <c r="U4"/>
  <c r="T19"/>
  <c r="T23"/>
  <c r="T21"/>
  <c r="T22"/>
  <c r="S25"/>
  <c r="R48" i="11" s="1"/>
  <c r="R50" s="1"/>
  <c r="W29" i="7"/>
  <c r="U24" i="11" s="1"/>
  <c r="X23" i="7"/>
  <c r="X15"/>
  <c r="X7"/>
  <c r="X27"/>
  <c r="X19"/>
  <c r="X11"/>
  <c r="T14" i="6"/>
  <c r="T31" i="11" s="1"/>
  <c r="W66" i="16" s="1"/>
  <c r="T13" i="6"/>
  <c r="T32" i="11" s="1"/>
  <c r="W24" i="16" s="1"/>
  <c r="X13" l="1"/>
  <c r="X37" s="1"/>
  <c r="X57" s="1"/>
  <c r="X60" s="1"/>
  <c r="W37"/>
  <c r="W57" s="1"/>
  <c r="W60" s="1"/>
  <c r="T23" i="8"/>
  <c r="W44" i="16"/>
  <c r="W65"/>
  <c r="Q42"/>
  <c r="Q46" s="1"/>
  <c r="Q47" s="1"/>
  <c r="Q63"/>
  <c r="Q68" s="1"/>
  <c r="Q70" s="1"/>
  <c r="P72"/>
  <c r="Q31"/>
  <c r="Q71"/>
  <c r="U25" i="11"/>
  <c r="R30" i="16"/>
  <c r="R40"/>
  <c r="O65" i="11"/>
  <c r="O55"/>
  <c r="O58" s="1"/>
  <c r="S15" i="16"/>
  <c r="S29" s="1"/>
  <c r="P52" i="11"/>
  <c r="P53"/>
  <c r="P35"/>
  <c r="P41"/>
  <c r="T3" i="6"/>
  <c r="S68" i="8"/>
  <c r="Q30" i="11" s="1"/>
  <c r="T25" i="4"/>
  <c r="S48" i="11" s="1"/>
  <c r="S50" s="1"/>
  <c r="X29" i="7"/>
  <c r="V24" i="11" s="1"/>
  <c r="T39" i="8"/>
  <c r="U37"/>
  <c r="U9"/>
  <c r="U17"/>
  <c r="U29"/>
  <c r="U33"/>
  <c r="U21"/>
  <c r="U13"/>
  <c r="U47" s="1"/>
  <c r="U20" i="4"/>
  <c r="U21"/>
  <c r="U24"/>
  <c r="U23"/>
  <c r="U14"/>
  <c r="U19"/>
  <c r="U22"/>
  <c r="V4"/>
  <c r="U14" i="6"/>
  <c r="U31" i="11" s="1"/>
  <c r="X66" i="16" s="1"/>
  <c r="U13" i="6"/>
  <c r="U32" i="11" s="1"/>
  <c r="V25" l="1"/>
  <c r="Y13" i="16"/>
  <c r="Q72"/>
  <c r="R42"/>
  <c r="R46" s="1"/>
  <c r="R47" s="1"/>
  <c r="R63"/>
  <c r="R68" s="1"/>
  <c r="R70" s="1"/>
  <c r="R31"/>
  <c r="R71"/>
  <c r="U23" i="8"/>
  <c r="X24" i="16"/>
  <c r="X65" s="1"/>
  <c r="S30"/>
  <c r="S40"/>
  <c r="P54" i="11"/>
  <c r="P57" s="1"/>
  <c r="T15" i="16"/>
  <c r="T29" s="1"/>
  <c r="Q35" i="11"/>
  <c r="Q52"/>
  <c r="Q54" s="1"/>
  <c r="Q57" s="1"/>
  <c r="Q41"/>
  <c r="Q53"/>
  <c r="P55"/>
  <c r="P58" s="1"/>
  <c r="P65"/>
  <c r="U3" i="6"/>
  <c r="U25" i="4"/>
  <c r="T48" i="11" s="1"/>
  <c r="T50" s="1"/>
  <c r="T68" i="8"/>
  <c r="R30" i="11" s="1"/>
  <c r="U39" i="8"/>
  <c r="V37"/>
  <c r="V9"/>
  <c r="V13"/>
  <c r="V47" s="1"/>
  <c r="V33"/>
  <c r="V17"/>
  <c r="V21"/>
  <c r="V29"/>
  <c r="V23" i="4"/>
  <c r="V24"/>
  <c r="V19"/>
  <c r="V20"/>
  <c r="V22"/>
  <c r="W4"/>
  <c r="V21"/>
  <c r="V14"/>
  <c r="V14" i="6"/>
  <c r="V31" i="11" s="1"/>
  <c r="Y66" i="16" s="1"/>
  <c r="V13" i="6"/>
  <c r="V32" i="11" s="1"/>
  <c r="Y24" i="16" s="1"/>
  <c r="Y37" l="1"/>
  <c r="X44"/>
  <c r="Y65"/>
  <c r="Y44"/>
  <c r="R72"/>
  <c r="S42"/>
  <c r="S46" s="1"/>
  <c r="S47" s="1"/>
  <c r="S63"/>
  <c r="S68" s="1"/>
  <c r="S70" s="1"/>
  <c r="S31"/>
  <c r="S71"/>
  <c r="V23" i="8"/>
  <c r="U15" i="16"/>
  <c r="U29" s="1"/>
  <c r="R35" i="11"/>
  <c r="R41"/>
  <c r="R52"/>
  <c r="R54" s="1"/>
  <c r="R57" s="1"/>
  <c r="R53"/>
  <c r="T30" i="16"/>
  <c r="T40"/>
  <c r="Q65" i="11"/>
  <c r="Q55"/>
  <c r="Q58" s="1"/>
  <c r="V3" i="6"/>
  <c r="U68" i="8"/>
  <c r="S30" i="11" s="1"/>
  <c r="V39" i="8"/>
  <c r="W37"/>
  <c r="W9"/>
  <c r="W13"/>
  <c r="W47" s="1"/>
  <c r="W21"/>
  <c r="W29"/>
  <c r="W17"/>
  <c r="W33"/>
  <c r="V25" i="4"/>
  <c r="U48" i="11" s="1"/>
  <c r="U50" s="1"/>
  <c r="W21" i="4"/>
  <c r="W14"/>
  <c r="W22"/>
  <c r="W23"/>
  <c r="W19"/>
  <c r="X4"/>
  <c r="W24"/>
  <c r="W20"/>
  <c r="W13" i="6"/>
  <c r="W14"/>
  <c r="Y57" i="16" l="1"/>
  <c r="Y60" s="1"/>
  <c r="T42"/>
  <c r="T46" s="1"/>
  <c r="T47" s="1"/>
  <c r="T63"/>
  <c r="T68" s="1"/>
  <c r="T70" s="1"/>
  <c r="S72"/>
  <c r="T31"/>
  <c r="T71"/>
  <c r="W23" i="8"/>
  <c r="V15" i="16"/>
  <c r="V29" s="1"/>
  <c r="S35" i="11"/>
  <c r="S41"/>
  <c r="S52"/>
  <c r="S53"/>
  <c r="R55"/>
  <c r="R58" s="1"/>
  <c r="R65"/>
  <c r="U40" i="16"/>
  <c r="U30"/>
  <c r="W3" i="6"/>
  <c r="V68" i="8"/>
  <c r="T30" i="11" s="1"/>
  <c r="X37" i="8"/>
  <c r="X29"/>
  <c r="X33"/>
  <c r="X13"/>
  <c r="X47" s="1"/>
  <c r="X21"/>
  <c r="X9"/>
  <c r="X17"/>
  <c r="W39"/>
  <c r="X20" i="4"/>
  <c r="X23"/>
  <c r="X14"/>
  <c r="X22"/>
  <c r="X19"/>
  <c r="X21"/>
  <c r="X24"/>
  <c r="Y4"/>
  <c r="W25"/>
  <c r="V48" i="11" s="1"/>
  <c r="V50" s="1"/>
  <c r="X14" i="6"/>
  <c r="X13"/>
  <c r="T72" i="16" l="1"/>
  <c r="U42"/>
  <c r="U46" s="1"/>
  <c r="U47" s="1"/>
  <c r="U63"/>
  <c r="U68" s="1"/>
  <c r="U70" s="1"/>
  <c r="U31"/>
  <c r="U71"/>
  <c r="X23" i="8"/>
  <c r="S54" i="11"/>
  <c r="S57" s="1"/>
  <c r="W15" i="16"/>
  <c r="W29" s="1"/>
  <c r="T35" i="11"/>
  <c r="T41"/>
  <c r="T52"/>
  <c r="T54" s="1"/>
  <c r="T57" s="1"/>
  <c r="T53"/>
  <c r="S65"/>
  <c r="S55"/>
  <c r="S58" s="1"/>
  <c r="V40" i="16"/>
  <c r="V30"/>
  <c r="X3" i="6"/>
  <c r="W68" i="8"/>
  <c r="U30" i="11" s="1"/>
  <c r="X25" i="4"/>
  <c r="X39" i="8"/>
  <c r="Y21" i="4"/>
  <c r="Y24"/>
  <c r="Y22"/>
  <c r="Y20"/>
  <c r="Y23"/>
  <c r="Z4"/>
  <c r="Y19"/>
  <c r="Y14"/>
  <c r="Y14" i="6"/>
  <c r="Y13"/>
  <c r="X15" i="16" l="1"/>
  <c r="X29" s="1"/>
  <c r="X30" s="1"/>
  <c r="X71" s="1"/>
  <c r="V42"/>
  <c r="V46" s="1"/>
  <c r="V47" s="1"/>
  <c r="V63"/>
  <c r="V68" s="1"/>
  <c r="V70" s="1"/>
  <c r="U72"/>
  <c r="V31"/>
  <c r="V71"/>
  <c r="U41" i="11"/>
  <c r="U53"/>
  <c r="U35"/>
  <c r="U52"/>
  <c r="T65"/>
  <c r="T55"/>
  <c r="T58" s="1"/>
  <c r="W40" i="16"/>
  <c r="W30"/>
  <c r="Y3" i="6"/>
  <c r="Y25" i="4"/>
  <c r="X68" i="8"/>
  <c r="V30" i="11" s="1"/>
  <c r="Z24" i="4"/>
  <c r="Z20"/>
  <c r="Z14"/>
  <c r="Z23"/>
  <c r="Z21"/>
  <c r="Z19"/>
  <c r="Z22"/>
  <c r="AA4"/>
  <c r="Z14" i="6"/>
  <c r="Z13"/>
  <c r="Y15" i="16" l="1"/>
  <c r="Y40" s="1"/>
  <c r="X31"/>
  <c r="W42"/>
  <c r="W46" s="1"/>
  <c r="W47" s="1"/>
  <c r="W63"/>
  <c r="W68" s="1"/>
  <c r="W70" s="1"/>
  <c r="V72"/>
  <c r="W31"/>
  <c r="W71"/>
  <c r="X40"/>
  <c r="V52" i="11"/>
  <c r="V54" s="1"/>
  <c r="V57" s="1"/>
  <c r="V41"/>
  <c r="C7" s="1"/>
  <c r="V35"/>
  <c r="V53"/>
  <c r="U54"/>
  <c r="U57" s="1"/>
  <c r="U55"/>
  <c r="U58" s="1"/>
  <c r="U65"/>
  <c r="N60"/>
  <c r="Z3" i="6"/>
  <c r="Z25" i="4"/>
  <c r="AA22"/>
  <c r="AA14"/>
  <c r="AA24"/>
  <c r="AA21"/>
  <c r="AA20"/>
  <c r="AA23"/>
  <c r="AA19"/>
  <c r="AB4"/>
  <c r="AA13" i="6"/>
  <c r="AA14"/>
  <c r="Y29" i="16" l="1"/>
  <c r="Y30" s="1"/>
  <c r="Y71" s="1"/>
  <c r="Y63"/>
  <c r="Y68" s="1"/>
  <c r="Y70" s="1"/>
  <c r="Y42"/>
  <c r="Y46" s="1"/>
  <c r="W72"/>
  <c r="X42"/>
  <c r="X46" s="1"/>
  <c r="X47" s="1"/>
  <c r="X63"/>
  <c r="X68" s="1"/>
  <c r="X70" s="1"/>
  <c r="X72" s="1"/>
  <c r="C8" i="11"/>
  <c r="V65"/>
  <c r="V55"/>
  <c r="V58" s="1"/>
  <c r="AA3" i="6"/>
  <c r="AB20" i="4"/>
  <c r="AC4"/>
  <c r="AB19"/>
  <c r="AB23"/>
  <c r="AB21"/>
  <c r="AB22"/>
  <c r="AB24"/>
  <c r="AB14"/>
  <c r="AA25"/>
  <c r="AB14" i="6"/>
  <c r="AB13"/>
  <c r="Y47" i="16" l="1"/>
  <c r="Y72"/>
  <c r="Y31"/>
  <c r="D34" i="12"/>
  <c r="AB3" i="6"/>
  <c r="AC24" i="4"/>
  <c r="AC14"/>
  <c r="AC20"/>
  <c r="AD4"/>
  <c r="AC23"/>
  <c r="AC19"/>
  <c r="AC22"/>
  <c r="AC21"/>
  <c r="AB25"/>
  <c r="AC14" i="6"/>
  <c r="AC13"/>
  <c r="AC3" l="1"/>
  <c r="AC25" i="4"/>
  <c r="AD21"/>
  <c r="AD23"/>
  <c r="AD24"/>
  <c r="AD19"/>
  <c r="AD20"/>
  <c r="AE4"/>
  <c r="AD22"/>
  <c r="AD14"/>
  <c r="AD14" i="6"/>
  <c r="AD13"/>
  <c r="AD3" l="1"/>
  <c r="AD25" i="4"/>
  <c r="AE21"/>
  <c r="AE14"/>
  <c r="AE24"/>
  <c r="AE22"/>
  <c r="AE20"/>
  <c r="AE23"/>
  <c r="AF4"/>
  <c r="AE19"/>
  <c r="AE14" i="6"/>
  <c r="AE13"/>
  <c r="AE3" l="1"/>
  <c r="B5" s="1"/>
  <c r="AE25" i="4"/>
  <c r="AF22"/>
  <c r="AF19"/>
  <c r="AF21"/>
  <c r="AF24"/>
  <c r="AF20"/>
  <c r="AG4"/>
  <c r="AF23"/>
  <c r="AF14"/>
  <c r="AF14" i="6"/>
  <c r="AF13"/>
  <c r="AF3" l="1"/>
  <c r="AG19" i="4"/>
  <c r="AG24"/>
  <c r="AG22"/>
  <c r="AG20"/>
  <c r="AG23"/>
  <c r="AH4"/>
  <c r="AG21"/>
  <c r="AG14"/>
  <c r="AF25"/>
  <c r="AG14" i="6"/>
  <c r="AG13"/>
  <c r="AG3" l="1"/>
  <c r="AG25" i="4"/>
  <c r="AH22"/>
  <c r="AH14"/>
  <c r="AH24"/>
  <c r="AI4"/>
  <c r="AH23"/>
  <c r="AH21"/>
  <c r="AH19"/>
  <c r="AH20"/>
  <c r="AH14" i="6"/>
  <c r="AH13"/>
  <c r="AH3" l="1"/>
  <c r="AI24" i="4"/>
  <c r="AJ4"/>
  <c r="AI14"/>
  <c r="AI22"/>
  <c r="AI21"/>
  <c r="AI23"/>
  <c r="AI20"/>
  <c r="AI19"/>
  <c r="AH25"/>
  <c r="AI14" i="6"/>
  <c r="AI13"/>
  <c r="AI3" l="1"/>
  <c r="AJ24" i="4"/>
  <c r="AJ19"/>
  <c r="AJ21"/>
  <c r="AJ22"/>
  <c r="AJ14"/>
  <c r="AJ20"/>
  <c r="AJ23"/>
  <c r="AK4"/>
  <c r="AI25"/>
  <c r="AJ14" i="6"/>
  <c r="AJ13"/>
  <c r="AJ3" l="1"/>
  <c r="AJ25" i="4"/>
  <c r="AL4"/>
  <c r="AK24"/>
  <c r="AK23"/>
  <c r="AK19"/>
  <c r="AK22"/>
  <c r="AK21"/>
  <c r="AK20"/>
  <c r="AK14"/>
  <c r="AK14" i="6"/>
  <c r="AK13"/>
  <c r="AK3" l="1"/>
  <c r="AK25" i="4"/>
  <c r="AL23"/>
  <c r="AL21"/>
  <c r="AL20"/>
  <c r="AL19"/>
  <c r="AL24"/>
  <c r="AL22"/>
  <c r="AL14"/>
  <c r="AM4"/>
  <c r="AL14" i="6"/>
  <c r="AL13"/>
  <c r="AL3" l="1"/>
  <c r="AM19" i="4"/>
  <c r="AM21"/>
  <c r="AN4"/>
  <c r="AM24"/>
  <c r="AM22"/>
  <c r="AM20"/>
  <c r="AM23"/>
  <c r="AM14"/>
  <c r="AL25"/>
  <c r="AM14" i="6"/>
  <c r="AM13"/>
  <c r="AM3" l="1"/>
  <c r="AM25" i="4"/>
  <c r="AN23"/>
  <c r="AN14"/>
  <c r="AN21"/>
  <c r="AN24"/>
  <c r="AN20"/>
  <c r="AO4"/>
  <c r="AN22"/>
  <c r="AN19"/>
  <c r="AN14" i="6"/>
  <c r="AN13"/>
  <c r="AN3" l="1"/>
  <c r="AN25" i="4"/>
  <c r="AO19"/>
  <c r="AO23"/>
  <c r="AP4"/>
  <c r="AO21"/>
  <c r="AO14"/>
  <c r="AO24"/>
  <c r="AO22"/>
  <c r="AO20"/>
  <c r="AO14" i="6"/>
  <c r="AO13"/>
  <c r="AO3" l="1"/>
  <c r="AO25" i="4"/>
  <c r="AP14"/>
  <c r="AP21"/>
  <c r="AP24"/>
  <c r="AP23"/>
  <c r="AP20"/>
  <c r="AP19"/>
  <c r="AP22"/>
  <c r="AP25" l="1"/>
  <c r="K75" i="9" l="1"/>
  <c r="K81" s="1"/>
  <c r="K29"/>
  <c r="E121" i="12"/>
  <c r="K40" i="9"/>
  <c r="K27"/>
  <c r="K30"/>
  <c r="K5"/>
  <c r="L30" l="1"/>
  <c r="M30"/>
  <c r="L35"/>
  <c r="L5"/>
  <c r="G121" i="12"/>
  <c r="M29" i="9"/>
  <c r="K8"/>
  <c r="K41"/>
  <c r="K6"/>
  <c r="L29"/>
  <c r="M5"/>
  <c r="L8" l="1"/>
  <c r="M8"/>
  <c r="M22"/>
  <c r="L41"/>
  <c r="K57" s="1"/>
  <c r="M41"/>
  <c r="B44" i="11"/>
  <c r="M6" i="9"/>
  <c r="L6"/>
  <c r="N35"/>
  <c r="N30"/>
  <c r="L45"/>
  <c r="N45" s="1"/>
  <c r="N5"/>
  <c r="N29"/>
  <c r="L22"/>
  <c r="K54" l="1"/>
  <c r="K60" s="1"/>
  <c r="N8"/>
  <c r="N22"/>
  <c r="N41"/>
  <c r="K77" s="1"/>
  <c r="K67"/>
  <c r="L49"/>
  <c r="K64"/>
  <c r="N6"/>
  <c r="K74" l="1"/>
  <c r="K80" s="1"/>
  <c r="K70"/>
  <c r="C121" i="12" l="1"/>
  <c r="B27" i="11" s="1"/>
  <c r="P51" l="1"/>
  <c r="Q51"/>
  <c r="R51"/>
  <c r="S51"/>
  <c r="T51"/>
  <c r="U51"/>
  <c r="V51"/>
  <c r="E62" i="16"/>
  <c r="E68" s="1"/>
  <c r="B52" i="11"/>
  <c r="B23"/>
  <c r="B36"/>
  <c r="B21"/>
  <c r="B45"/>
  <c r="B51" l="1"/>
  <c r="F5" i="21" s="1"/>
  <c r="M51" i="11"/>
  <c r="Q5" i="21" s="1"/>
  <c r="I51" i="11"/>
  <c r="M5" i="21" s="1"/>
  <c r="E51" i="11"/>
  <c r="I5" i="21" s="1"/>
  <c r="N51" i="11"/>
  <c r="R5" i="21" s="1"/>
  <c r="J51" i="11"/>
  <c r="N5" i="21" s="1"/>
  <c r="F51" i="11"/>
  <c r="J5" i="21" s="1"/>
  <c r="B34" i="11"/>
  <c r="C33" s="1"/>
  <c r="C36" s="1"/>
  <c r="C38" s="1"/>
  <c r="O51"/>
  <c r="K51"/>
  <c r="O5" i="21" s="1"/>
  <c r="G51" i="11"/>
  <c r="K5" i="21" s="1"/>
  <c r="C51" i="11"/>
  <c r="G5" i="21" s="1"/>
  <c r="L51" i="11"/>
  <c r="P5" i="21" s="1"/>
  <c r="H51" i="11"/>
  <c r="L5" i="21" s="1"/>
  <c r="D51" i="11"/>
  <c r="H5" i="21" s="1"/>
  <c r="J34" i="11"/>
  <c r="K33" s="1"/>
  <c r="K36" s="1"/>
  <c r="K38" s="1"/>
  <c r="N34"/>
  <c r="O33" s="1"/>
  <c r="O36" s="1"/>
  <c r="O38" s="1"/>
  <c r="P34"/>
  <c r="Q33" s="1"/>
  <c r="Q36" s="1"/>
  <c r="Q38" s="1"/>
  <c r="K34"/>
  <c r="L33" s="1"/>
  <c r="L36" s="1"/>
  <c r="L38" s="1"/>
  <c r="F34"/>
  <c r="G33" s="1"/>
  <c r="G36" s="1"/>
  <c r="G38" s="1"/>
  <c r="M34"/>
  <c r="N33" s="1"/>
  <c r="N36" s="1"/>
  <c r="N38" s="1"/>
  <c r="S34"/>
  <c r="T33" s="1"/>
  <c r="T36" s="1"/>
  <c r="T38" s="1"/>
  <c r="O34"/>
  <c r="P33" s="1"/>
  <c r="P36" s="1"/>
  <c r="P38" s="1"/>
  <c r="V34"/>
  <c r="I34"/>
  <c r="J33" s="1"/>
  <c r="J36" s="1"/>
  <c r="J38" s="1"/>
  <c r="L34"/>
  <c r="M33" s="1"/>
  <c r="M36" s="1"/>
  <c r="M38" s="1"/>
  <c r="B54"/>
  <c r="B57" s="1"/>
  <c r="R34"/>
  <c r="S33" s="1"/>
  <c r="S36" s="1"/>
  <c r="S38" s="1"/>
  <c r="E54" i="16"/>
  <c r="B20" i="11"/>
  <c r="H34"/>
  <c r="I33" s="1"/>
  <c r="I36" s="1"/>
  <c r="I38" s="1"/>
  <c r="G34"/>
  <c r="H33" s="1"/>
  <c r="H36" s="1"/>
  <c r="H38" s="1"/>
  <c r="E34"/>
  <c r="F33" s="1"/>
  <c r="F36" s="1"/>
  <c r="F38" s="1"/>
  <c r="U34"/>
  <c r="V33" s="1"/>
  <c r="V36" s="1"/>
  <c r="V38" s="1"/>
  <c r="Q34"/>
  <c r="R33" s="1"/>
  <c r="R36" s="1"/>
  <c r="R38" s="1"/>
  <c r="D34"/>
  <c r="E33" s="1"/>
  <c r="C34"/>
  <c r="D33" s="1"/>
  <c r="D36" s="1"/>
  <c r="D38" s="1"/>
  <c r="T34"/>
  <c r="U33" s="1"/>
  <c r="U36" s="1"/>
  <c r="U38" s="1"/>
  <c r="H8" i="21" l="1"/>
  <c r="O8"/>
  <c r="F8"/>
  <c r="J8"/>
  <c r="N8"/>
  <c r="R8"/>
  <c r="I8"/>
  <c r="M8"/>
  <c r="Q8"/>
  <c r="L8"/>
  <c r="P8"/>
  <c r="G8"/>
  <c r="K8"/>
  <c r="B53" i="11"/>
  <c r="E53" i="16"/>
  <c r="E55" s="1"/>
  <c r="E70" s="1"/>
  <c r="E72" s="1"/>
  <c r="B25" i="11"/>
  <c r="B38" s="1"/>
  <c r="B39" s="1"/>
  <c r="C39" s="1"/>
  <c r="D39" s="1"/>
  <c r="B65" l="1"/>
  <c r="B55"/>
  <c r="B58" s="1"/>
  <c r="W58" i="9"/>
  <c r="W61" s="1"/>
  <c r="W75"/>
  <c r="W81" s="1"/>
  <c r="E124" i="12"/>
  <c r="G124" s="1"/>
  <c r="G130" s="1"/>
  <c r="W3" i="9"/>
  <c r="W10" l="1"/>
  <c r="X10" s="1"/>
  <c r="W7"/>
  <c r="W30"/>
  <c r="X30" s="1"/>
  <c r="W9"/>
  <c r="E23" i="12"/>
  <c r="E130"/>
  <c r="E44" i="11"/>
  <c r="W6" i="9"/>
  <c r="W5"/>
  <c r="W27"/>
  <c r="AE25" s="1"/>
  <c r="W40"/>
  <c r="W8"/>
  <c r="AE1"/>
  <c r="W29"/>
  <c r="W41"/>
  <c r="Y10" l="1"/>
  <c r="Z10" s="1"/>
  <c r="X7"/>
  <c r="Y7"/>
  <c r="Y30"/>
  <c r="Z30" s="1"/>
  <c r="X9"/>
  <c r="Y9"/>
  <c r="D124" i="12"/>
  <c r="E28" i="11" s="1"/>
  <c r="E22" s="1"/>
  <c r="Y8" i="9"/>
  <c r="X22"/>
  <c r="X8"/>
  <c r="Y6"/>
  <c r="X6"/>
  <c r="Y5"/>
  <c r="X5"/>
  <c r="X29"/>
  <c r="X35"/>
  <c r="Y29"/>
  <c r="Y41"/>
  <c r="X41"/>
  <c r="W57" s="1"/>
  <c r="X45"/>
  <c r="AE38"/>
  <c r="Z7" l="1"/>
  <c r="Z9"/>
  <c r="D130" i="12"/>
  <c r="Z8" i="9"/>
  <c r="X49"/>
  <c r="Z29"/>
  <c r="W64"/>
  <c r="Z5"/>
  <c r="W67"/>
  <c r="Z41"/>
  <c r="W77" s="1"/>
  <c r="W54"/>
  <c r="Z6"/>
  <c r="W70" l="1"/>
  <c r="W60"/>
  <c r="C23" i="12"/>
  <c r="W74" i="9"/>
  <c r="W80" s="1"/>
  <c r="C124" i="12" l="1"/>
  <c r="E27" i="11" l="1"/>
  <c r="C130" i="12"/>
  <c r="E23" i="11" l="1"/>
  <c r="H62" i="16"/>
  <c r="H68" s="1"/>
  <c r="E36" i="11"/>
  <c r="E21"/>
  <c r="E52"/>
  <c r="E45"/>
  <c r="C6" s="1"/>
  <c r="C9" s="1"/>
  <c r="F79" i="12" l="1"/>
  <c r="F84"/>
  <c r="F88"/>
  <c r="F82"/>
  <c r="F86"/>
  <c r="F78"/>
  <c r="F83"/>
  <c r="F87"/>
  <c r="F81"/>
  <c r="F85"/>
  <c r="F89"/>
  <c r="F77"/>
  <c r="F90"/>
  <c r="F66"/>
  <c r="F71"/>
  <c r="F75"/>
  <c r="F67"/>
  <c r="F72"/>
  <c r="F76"/>
  <c r="F64"/>
  <c r="F69"/>
  <c r="F73"/>
  <c r="F65"/>
  <c r="F70"/>
  <c r="F74"/>
  <c r="F96"/>
  <c r="I96" s="1"/>
  <c r="F92"/>
  <c r="I92" s="1"/>
  <c r="F60"/>
  <c r="I60" s="1"/>
  <c r="F55"/>
  <c r="I55" s="1"/>
  <c r="F51"/>
  <c r="I51" s="1"/>
  <c r="F44"/>
  <c r="I44" s="1"/>
  <c r="F48"/>
  <c r="I48" s="1"/>
  <c r="F97"/>
  <c r="I97" s="1"/>
  <c r="F56"/>
  <c r="I56" s="1"/>
  <c r="F47"/>
  <c r="I47" s="1"/>
  <c r="F62"/>
  <c r="I62" s="1"/>
  <c r="F49"/>
  <c r="I49" s="1"/>
  <c r="F95"/>
  <c r="I95" s="1"/>
  <c r="F63"/>
  <c r="I63" s="1"/>
  <c r="F59"/>
  <c r="I59" s="1"/>
  <c r="F54"/>
  <c r="I54" s="1"/>
  <c r="F41"/>
  <c r="I41" s="1"/>
  <c r="F45"/>
  <c r="I45" s="1"/>
  <c r="F40"/>
  <c r="I40" s="1"/>
  <c r="F93"/>
  <c r="I93" s="1"/>
  <c r="F61"/>
  <c r="I61" s="1"/>
  <c r="F52"/>
  <c r="I52" s="1"/>
  <c r="F43"/>
  <c r="I43" s="1"/>
  <c r="F98"/>
  <c r="G98" s="1"/>
  <c r="F94"/>
  <c r="I94" s="1"/>
  <c r="F58"/>
  <c r="I58" s="1"/>
  <c r="F53"/>
  <c r="I53" s="1"/>
  <c r="F42"/>
  <c r="I42" s="1"/>
  <c r="F46"/>
  <c r="I46" s="1"/>
  <c r="B60" i="11"/>
  <c r="E54"/>
  <c r="E57" s="1"/>
  <c r="H60" s="1"/>
  <c r="H54" i="16"/>
  <c r="E20" i="11"/>
  <c r="G74" i="12" l="1"/>
  <c r="I74"/>
  <c r="G69"/>
  <c r="I69"/>
  <c r="G67"/>
  <c r="I67"/>
  <c r="G90"/>
  <c r="I90"/>
  <c r="G81"/>
  <c r="I81"/>
  <c r="G86"/>
  <c r="I86"/>
  <c r="G79"/>
  <c r="I79"/>
  <c r="G73"/>
  <c r="I73"/>
  <c r="G72"/>
  <c r="I72"/>
  <c r="G66"/>
  <c r="I66"/>
  <c r="G85"/>
  <c r="I85"/>
  <c r="G78"/>
  <c r="I78"/>
  <c r="G84"/>
  <c r="I84"/>
  <c r="G65"/>
  <c r="I65"/>
  <c r="G76"/>
  <c r="I76"/>
  <c r="G71"/>
  <c r="I71"/>
  <c r="G89"/>
  <c r="I89"/>
  <c r="G83"/>
  <c r="I83"/>
  <c r="G88"/>
  <c r="I88"/>
  <c r="G70"/>
  <c r="I70"/>
  <c r="G64"/>
  <c r="I64"/>
  <c r="G75"/>
  <c r="I75"/>
  <c r="G77"/>
  <c r="I77"/>
  <c r="G87"/>
  <c r="I87"/>
  <c r="G82"/>
  <c r="I82"/>
  <c r="G42"/>
  <c r="G93"/>
  <c r="G54"/>
  <c r="G49"/>
  <c r="G97"/>
  <c r="G55"/>
  <c r="G46"/>
  <c r="G94"/>
  <c r="G61"/>
  <c r="G41"/>
  <c r="G95"/>
  <c r="G56"/>
  <c r="G51"/>
  <c r="G96"/>
  <c r="G58"/>
  <c r="G52"/>
  <c r="G45"/>
  <c r="G63"/>
  <c r="G47"/>
  <c r="G44"/>
  <c r="G92"/>
  <c r="G53"/>
  <c r="G43"/>
  <c r="F99"/>
  <c r="G40"/>
  <c r="G59"/>
  <c r="G62"/>
  <c r="G48"/>
  <c r="G60"/>
  <c r="H53" i="16"/>
  <c r="H55" s="1"/>
  <c r="H70" s="1"/>
  <c r="H72" s="1"/>
  <c r="E25" i="11"/>
  <c r="E38" s="1"/>
  <c r="E39" s="1"/>
  <c r="F39" s="1"/>
  <c r="G39" s="1"/>
  <c r="H39" s="1"/>
  <c r="I39" s="1"/>
  <c r="J39" s="1"/>
  <c r="K39" s="1"/>
  <c r="L39" s="1"/>
  <c r="M39" s="1"/>
  <c r="N39" s="1"/>
  <c r="O39" s="1"/>
  <c r="P39" s="1"/>
  <c r="Q39" s="1"/>
  <c r="R39" s="1"/>
  <c r="S39" s="1"/>
  <c r="T39" s="1"/>
  <c r="U39" s="1"/>
  <c r="V39" s="1"/>
  <c r="E53"/>
  <c r="G99" i="12" l="1"/>
  <c r="C111"/>
  <c r="C110"/>
  <c r="E65" i="11"/>
  <c r="B66" s="1"/>
  <c r="D60"/>
  <c r="E55"/>
  <c r="E58" s="1"/>
  <c r="L60" s="1"/>
  <c r="I99" i="12" l="1"/>
  <c r="B112"/>
  <c r="B114"/>
  <c r="B113"/>
  <c r="D29"/>
  <c r="U106"/>
  <c r="V107" s="1"/>
  <c r="D31" l="1"/>
  <c r="D30"/>
  <c r="U112"/>
  <c r="V113" s="1"/>
  <c r="D112"/>
  <c r="E112"/>
  <c r="D33"/>
  <c r="D114"/>
  <c r="U110"/>
  <c r="V110" s="1"/>
  <c r="D113"/>
  <c r="E113"/>
  <c r="F113" s="1"/>
  <c r="U109"/>
  <c r="V109" s="1"/>
  <c r="U115"/>
  <c r="U108"/>
  <c r="V108" s="1"/>
  <c r="U114"/>
  <c r="D110" l="1"/>
  <c r="V114"/>
  <c r="E114"/>
  <c r="F114" s="1"/>
  <c r="U116" s="1"/>
  <c r="V116" s="1"/>
  <c r="F112"/>
  <c r="H109" s="1"/>
  <c r="H111" s="1"/>
  <c r="V115"/>
  <c r="I109" l="1"/>
  <c r="I111" s="1"/>
  <c r="E110"/>
  <c r="I53" i="17"/>
  <c r="E50" s="1"/>
  <c r="G30" s="1"/>
</calcChain>
</file>

<file path=xl/comments1.xml><?xml version="1.0" encoding="utf-8"?>
<comments xmlns="http://schemas.openxmlformats.org/spreadsheetml/2006/main">
  <authors>
    <author>lenka.tupekova</author>
  </authors>
  <commentList>
    <comment ref="D2" authorId="0">
      <text>
        <r>
          <rPr>
            <b/>
            <sz val="9"/>
            <color indexed="81"/>
            <rFont val="Tahoma"/>
            <family val="2"/>
            <charset val="238"/>
          </rPr>
          <t>:</t>
        </r>
        <r>
          <rPr>
            <sz val="9"/>
            <color indexed="81"/>
            <rFont val="Tahoma"/>
            <family val="2"/>
            <charset val="238"/>
          </rPr>
          <t xml:space="preserve">
Do tejto tabuľky vpisujete iba predpokladané kontrakty, ktoré uvádzate do finančnej analýzy. Môžu byť:
- reálne, zazmluvnené Zmluvou o budúcej zmluve
- potenciálne, kde predpokladáte uzavretie takejto zmluvy</t>
        </r>
      </text>
    </comment>
    <comment ref="D3" authorId="0">
      <text>
        <r>
          <rPr>
            <b/>
            <sz val="9"/>
            <color indexed="81"/>
            <rFont val="Tahoma"/>
            <family val="2"/>
            <charset val="238"/>
          </rPr>
          <t>:</t>
        </r>
        <r>
          <rPr>
            <sz val="9"/>
            <color indexed="81"/>
            <rFont val="Tahoma"/>
            <family val="2"/>
            <charset val="238"/>
          </rPr>
          <t xml:space="preserve">
žiadateľ vyplní názov odberateľa tak ako je uvedený v Obchodnom registri SR</t>
        </r>
      </text>
    </comment>
    <comment ref="F3" authorId="0">
      <text>
        <r>
          <rPr>
            <b/>
            <sz val="9"/>
            <color indexed="81"/>
            <rFont val="Tahoma"/>
            <family val="2"/>
            <charset val="238"/>
          </rPr>
          <t>:</t>
        </r>
        <r>
          <rPr>
            <sz val="9"/>
            <color indexed="81"/>
            <rFont val="Tahoma"/>
            <family val="2"/>
            <charset val="238"/>
          </rPr>
          <t xml:space="preserve">
žiadateľ vyplní:
1. objem ročných príjmov na základe odhadu, následne ich podrobne popíše v textovej časti finančnej analýzy
2. objem reálnych odberateľských zmlúv, pričom tieto zmluvy priloží do príloh k finančnej analýze projektu </t>
        </r>
      </text>
    </comment>
    <comment ref="E4" authorId="0">
      <text>
        <r>
          <rPr>
            <b/>
            <sz val="9"/>
            <color indexed="81"/>
            <rFont val="Tahoma"/>
            <family val="2"/>
            <charset val="238"/>
          </rPr>
          <t>:</t>
        </r>
        <r>
          <rPr>
            <sz val="9"/>
            <color indexed="81"/>
            <rFont val="Tahoma"/>
            <family val="2"/>
            <charset val="238"/>
          </rPr>
          <t xml:space="preserve">
vyberte si predmet na aký bude zmluva uzavretá</t>
        </r>
      </text>
    </comment>
  </commentList>
</comments>
</file>

<file path=xl/comments10.xml><?xml version="1.0" encoding="utf-8"?>
<comments xmlns="http://schemas.openxmlformats.org/spreadsheetml/2006/main">
  <authors>
    <author>lenka.tupekova</author>
    <author>Michal Mrva</author>
  </authors>
  <commentList>
    <comment ref="A5" authorId="0">
      <text>
        <r>
          <rPr>
            <b/>
            <sz val="9"/>
            <color indexed="81"/>
            <rFont val="Tahoma"/>
            <family val="2"/>
            <charset val="238"/>
          </rPr>
          <t>lenka.tupekova:</t>
        </r>
        <r>
          <rPr>
            <sz val="9"/>
            <color indexed="81"/>
            <rFont val="Tahoma"/>
            <family val="2"/>
            <charset val="238"/>
          </rPr>
          <t xml:space="preserve">
výpočet vnútorného výnosového percenta, t.j. minimálna hodnota rizika započítaného ako diskont vo výške 5%)</t>
        </r>
      </text>
    </comment>
    <comment ref="A8" authorId="1">
      <text>
        <r>
          <rPr>
            <sz val="8"/>
            <color indexed="81"/>
            <rFont val="Tahoma"/>
            <family val="2"/>
            <charset val="238"/>
          </rPr>
          <t>Uveďte celkovú sumu, ktorá bude z poskytnutého úveru čerpaná v danom roku.</t>
        </r>
      </text>
    </comment>
  </commentList>
</comments>
</file>

<file path=xl/comments11.xml><?xml version="1.0" encoding="utf-8"?>
<comments xmlns="http://schemas.openxmlformats.org/spreadsheetml/2006/main">
  <authors>
    <author>Stvrtecky, Miroslav</author>
  </authors>
  <commentList>
    <comment ref="A7" authorId="0">
      <text>
        <r>
          <rPr>
            <sz val="8"/>
            <color indexed="81"/>
            <rFont val="Tahoma"/>
            <family val="2"/>
            <charset val="238"/>
          </rPr>
          <t>Pre účely vypracovania tohto finančného modelu sa predpokladajú iba daňové odpisy</t>
        </r>
      </text>
    </comment>
  </commentList>
</comments>
</file>

<file path=xl/comments12.xml><?xml version="1.0" encoding="utf-8"?>
<comments xmlns="http://schemas.openxmlformats.org/spreadsheetml/2006/main">
  <authors>
    <author>Stvrtecky, Miroslav</author>
    <author>lenka.tupekova</author>
  </authors>
  <commentList>
    <comment ref="A7" authorId="0">
      <text>
        <r>
          <rPr>
            <sz val="8"/>
            <color indexed="81"/>
            <rFont val="Tahoma"/>
            <family val="2"/>
            <charset val="238"/>
          </rPr>
          <t>Pre účely vyyypracovania tohto finančného modelu sa predpokladajú iba daňové odpisy</t>
        </r>
      </text>
    </comment>
    <comment ref="I8" authorId="1">
      <text>
        <r>
          <rPr>
            <b/>
            <sz val="9"/>
            <color indexed="81"/>
            <rFont val="Tahoma"/>
            <family val="2"/>
            <charset val="238"/>
          </rPr>
          <t>lenka.tupekova:</t>
        </r>
        <r>
          <rPr>
            <sz val="9"/>
            <color indexed="81"/>
            <rFont val="Tahoma"/>
            <family val="2"/>
            <charset val="238"/>
          </rPr>
          <t xml:space="preserve">
v uvedených rokoch sa jedná o obnovovacie investície, ktoré musí žiadateľ preinvestovať počas referenčného obdobia projektu. Ich výška je financovaná iba z rozpočtu žiadateľa, preto ich 100% výška znižuje základ dane vo finančných projekciách.</t>
        </r>
      </text>
    </comment>
  </commentList>
</comments>
</file>

<file path=xl/comments2.xml><?xml version="1.0" encoding="utf-8"?>
<comments xmlns="http://schemas.openxmlformats.org/spreadsheetml/2006/main">
  <authors>
    <author>lenka.tupekova</author>
  </authors>
  <commentList>
    <comment ref="C3" authorId="0">
      <text>
        <r>
          <rPr>
            <b/>
            <sz val="9"/>
            <color indexed="81"/>
            <rFont val="Tahoma"/>
            <family val="2"/>
            <charset val="238"/>
          </rPr>
          <t>:</t>
        </r>
        <r>
          <rPr>
            <sz val="9"/>
            <color indexed="81"/>
            <rFont val="Tahoma"/>
            <family val="2"/>
            <charset val="238"/>
          </rPr>
          <t xml:space="preserve">
žiadateľ vyplní názov dodávateľa tak, ako je uvedený v Obchodnom registri</t>
        </r>
      </text>
    </comment>
    <comment ref="D3" authorId="0">
      <text>
        <r>
          <rPr>
            <b/>
            <sz val="9"/>
            <color indexed="81"/>
            <rFont val="Tahoma"/>
            <family val="2"/>
            <charset val="238"/>
          </rPr>
          <t>:</t>
        </r>
        <r>
          <rPr>
            <sz val="9"/>
            <color indexed="81"/>
            <rFont val="Tahoma"/>
            <family val="2"/>
            <charset val="238"/>
          </rPr>
          <t xml:space="preserve">
žiadateľ si zo zoznamu vyberie vhodnú variantu tak, aby lokálna príslušnosť dodávateľa bola v súlade so/s:
- sídlom dodávateľa
- prevádzkou dodávateľa</t>
        </r>
      </text>
    </comment>
    <comment ref="E3" authorId="0">
      <text>
        <r>
          <rPr>
            <b/>
            <sz val="9"/>
            <color indexed="81"/>
            <rFont val="Tahoma"/>
            <family val="2"/>
            <charset val="238"/>
          </rPr>
          <t>:</t>
        </r>
        <r>
          <rPr>
            <sz val="9"/>
            <color indexed="81"/>
            <rFont val="Tahoma"/>
            <family val="2"/>
            <charset val="238"/>
          </rPr>
          <t xml:space="preserve">
žiadateľ buď:
1. vyplní hodnotu uvedenú v dodávateľskej zmluve a následne túto zmluvu priloží do príloh finančnej analýzy. 
2. Ak takúto zmluvu nemá a jedná sa čisto o odhadované výdavky, žiadateľ podrobne popíše informácie o objeme dodávok v textovej časti finančnej analýzy.</t>
        </r>
      </text>
    </comment>
  </commentList>
</comments>
</file>

<file path=xl/comments3.xml><?xml version="1.0" encoding="utf-8"?>
<comments xmlns="http://schemas.openxmlformats.org/spreadsheetml/2006/main">
  <authors>
    <author>lenka.tupekova</author>
  </authors>
  <commentList>
    <comment ref="E4" authorId="0">
      <text>
        <r>
          <rPr>
            <b/>
            <sz val="9"/>
            <color indexed="81"/>
            <rFont val="Tahoma"/>
            <family val="2"/>
            <charset val="238"/>
          </rPr>
          <t>:</t>
        </r>
        <r>
          <rPr>
            <sz val="9"/>
            <color indexed="81"/>
            <rFont val="Tahoma"/>
            <family val="2"/>
            <charset val="238"/>
          </rPr>
          <t xml:space="preserve">
Výšku intenzity pomoci zistíte:
1. podľa zaradenia žiadateľa do regiónu (VRR - viac rozvinutý región, alebo MRR - menej rozvinutý región)
2. podľa zaradenia žiadateľa do kategórií veľkosti podniku na mikro, malý a stredný</t>
        </r>
      </text>
    </comment>
    <comment ref="E18" authorId="0">
      <text>
        <r>
          <rPr>
            <b/>
            <sz val="9"/>
            <color indexed="81"/>
            <rFont val="Tahoma"/>
            <family val="2"/>
            <charset val="238"/>
          </rPr>
          <t>:</t>
        </r>
        <r>
          <rPr>
            <sz val="9"/>
            <color indexed="81"/>
            <rFont val="Tahoma"/>
            <family val="2"/>
            <charset val="238"/>
          </rPr>
          <t xml:space="preserve">
žiadateľ sa radí do:
1. VRR - ak jeho sídlo je v bratislavskom kraji
2. MRR - ak jeho sídlo je mimo bratislavského kraja</t>
        </r>
      </text>
    </comment>
  </commentList>
</comments>
</file>

<file path=xl/comments4.xml><?xml version="1.0" encoding="utf-8"?>
<comments xmlns="http://schemas.openxmlformats.org/spreadsheetml/2006/main">
  <authors>
    <author>Autor</author>
    <author>lenka.tupekova</author>
    <author>Stvrtecky, Miroslav</author>
  </authors>
  <commentList>
    <comment ref="F1" authorId="0">
      <text>
        <r>
          <rPr>
            <b/>
            <sz val="9"/>
            <color indexed="81"/>
            <rFont val="Tahoma"/>
            <family val="2"/>
            <charset val="238"/>
          </rPr>
          <t>Odpisová skupina:</t>
        </r>
        <r>
          <rPr>
            <sz val="9"/>
            <color indexed="81"/>
            <rFont val="Tahoma"/>
            <family val="2"/>
            <charset val="238"/>
          </rPr>
          <t xml:space="preserve">
1.
2.
3.
4.
5.
6.</t>
        </r>
      </text>
    </comment>
    <comment ref="K2" authorId="0">
      <text>
        <r>
          <rPr>
            <b/>
            <sz val="9"/>
            <color indexed="81"/>
            <rFont val="Tahoma"/>
            <family val="2"/>
            <charset val="238"/>
          </rPr>
          <t>Autor:</t>
        </r>
        <r>
          <rPr>
            <sz val="9"/>
            <color indexed="81"/>
            <rFont val="Tahoma"/>
            <family val="2"/>
            <charset val="238"/>
          </rPr>
          <t xml:space="preserve">
vklada sa percento vynalozenia vydavku
tak, aby sucet jednotlivých rokov
tvoril 100%</t>
        </r>
      </text>
    </comment>
    <comment ref="I22" authorId="1">
      <text>
        <r>
          <rPr>
            <b/>
            <sz val="9"/>
            <color indexed="81"/>
            <rFont val="Tahoma"/>
            <family val="2"/>
            <charset val="238"/>
          </rPr>
          <t>FINANČNÝ LIMIT NV:</t>
        </r>
        <r>
          <rPr>
            <sz val="9"/>
            <color indexed="81"/>
            <rFont val="Tahoma"/>
            <family val="2"/>
            <charset val="238"/>
          </rPr>
          <t xml:space="preserve">
Výška nepriamych výdavkov môže dosahovať maximálne 10% z celkových oprávnených výdavkov projektu.
Pozn.: v pripade, že nepriame výdavky (NV) presiahnu 10%, číslo sa zobrazí v červenej farbe a je potrebné zredukovať výšku nepriamych výdavkov</t>
        </r>
      </text>
    </comment>
    <comment ref="F25" authorId="0">
      <text>
        <r>
          <rPr>
            <b/>
            <sz val="9"/>
            <color indexed="81"/>
            <rFont val="Tahoma"/>
            <family val="2"/>
            <charset val="238"/>
          </rPr>
          <t>Autor:</t>
        </r>
        <r>
          <rPr>
            <sz val="9"/>
            <color indexed="81"/>
            <rFont val="Tahoma"/>
            <family val="2"/>
            <charset val="238"/>
          </rPr>
          <t xml:space="preserve">
1.
2.
3.
4.
5.
6.</t>
        </r>
      </text>
    </comment>
    <comment ref="K26" authorId="0">
      <text>
        <r>
          <rPr>
            <b/>
            <sz val="9"/>
            <color indexed="81"/>
            <rFont val="Tahoma"/>
            <family val="2"/>
            <charset val="238"/>
          </rPr>
          <t>Autor:</t>
        </r>
        <r>
          <rPr>
            <sz val="9"/>
            <color indexed="81"/>
            <rFont val="Tahoma"/>
            <family val="2"/>
            <charset val="238"/>
          </rPr>
          <t xml:space="preserve">
vklada sa percento vynalozenia vydavku
tak, aby sucet jednotlivých rokov
tvoril 100%</t>
        </r>
      </text>
    </comment>
    <comment ref="F38" authorId="0">
      <text>
        <r>
          <rPr>
            <b/>
            <sz val="9"/>
            <color indexed="81"/>
            <rFont val="Tahoma"/>
            <family val="2"/>
            <charset val="238"/>
          </rPr>
          <t>Odpisová skupina:</t>
        </r>
        <r>
          <rPr>
            <sz val="9"/>
            <color indexed="81"/>
            <rFont val="Tahoma"/>
            <family val="2"/>
            <charset val="238"/>
          </rPr>
          <t xml:space="preserve">
1.
2.
3.
4.
5.
6.</t>
        </r>
      </text>
    </comment>
    <comment ref="K39" authorId="0">
      <text>
        <r>
          <rPr>
            <b/>
            <sz val="9"/>
            <color indexed="81"/>
            <rFont val="Tahoma"/>
            <family val="2"/>
            <charset val="238"/>
          </rPr>
          <t>Autor:</t>
        </r>
        <r>
          <rPr>
            <sz val="9"/>
            <color indexed="81"/>
            <rFont val="Tahoma"/>
            <family val="2"/>
            <charset val="238"/>
          </rPr>
          <t xml:space="preserve">
vklada sa percento vynalozenia vydavku
tak, aby sucet jednotlivých rokov
tvoril 100%</t>
        </r>
      </text>
    </comment>
    <comment ref="C102" authorId="2">
      <text>
        <r>
          <rPr>
            <sz val="8"/>
            <color indexed="81"/>
            <rFont val="Tahoma"/>
            <family val="2"/>
            <charset val="238"/>
          </rPr>
          <t>Pre účely vypracovania tohto finančného modelu sa predpokladajú iba daňové odpisy</t>
        </r>
      </text>
    </comment>
    <comment ref="C115" authorId="2">
      <text>
        <r>
          <rPr>
            <sz val="8"/>
            <color indexed="81"/>
            <rFont val="Tahoma"/>
            <family val="2"/>
            <charset val="238"/>
          </rPr>
          <t>Pre účely vypracovania tohto finančného modelu sa predpokladajú iba daňové odpisy</t>
        </r>
      </text>
    </comment>
    <comment ref="C128" authorId="2">
      <text>
        <r>
          <rPr>
            <sz val="8"/>
            <color indexed="81"/>
            <rFont val="Tahoma"/>
            <family val="2"/>
            <charset val="238"/>
          </rPr>
          <t>Pre účely vypracovania tohto finančného modelu sa predpokladajú iba daňové odpisy</t>
        </r>
      </text>
    </comment>
  </commentList>
</comments>
</file>

<file path=xl/comments5.xml><?xml version="1.0" encoding="utf-8"?>
<comments xmlns="http://schemas.openxmlformats.org/spreadsheetml/2006/main">
  <authors>
    <author>Michal Mrva</author>
    <author>MŽP SR</author>
    <author>lenka.tupekova</author>
  </authors>
  <commentList>
    <comment ref="E6" authorId="0">
      <text>
        <r>
          <rPr>
            <sz val="8"/>
            <color indexed="81"/>
            <rFont val="Tahoma"/>
            <family val="2"/>
            <charset val="238"/>
          </rPr>
          <t>Pre zabezpečenie správneho prepočtu je dôležité, aby bola rezerva na stavebné práce uvedená v tomto riadku</t>
        </r>
      </text>
    </comment>
    <comment ref="C8" authorId="0">
      <text>
        <r>
          <rPr>
            <sz val="8"/>
            <color indexed="81"/>
            <rFont val="Tahoma"/>
            <family val="2"/>
            <charset val="238"/>
          </rPr>
          <t xml:space="preserve">v tomto riadku uvádza žiadateľ DPH len v prípade, pokiaľ má nárok na vrátenie DPH (je platcom DPH a máte pridelené IČ DPH uvádzané v tvare SKxxx xxx)
Ak je hodnota 0,00 znamená to že žiadateľ nie je platcom DPH
</t>
        </r>
      </text>
    </comment>
    <comment ref="A38" authorId="1">
      <text>
        <r>
          <rPr>
            <sz val="9"/>
            <color indexed="81"/>
            <rFont val="Segoe UI"/>
            <family val="2"/>
            <charset val="238"/>
          </rPr>
          <t>Vyberte príslušnú skupinu oprávnených výdavkov.</t>
        </r>
      </text>
    </comment>
    <comment ref="F38" author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A50" authorId="2">
      <text>
        <r>
          <rPr>
            <b/>
            <sz val="9"/>
            <color indexed="81"/>
            <rFont val="Tahoma"/>
            <family val="2"/>
            <charset val="238"/>
          </rPr>
          <t>:</t>
        </r>
        <r>
          <rPr>
            <sz val="9"/>
            <color indexed="81"/>
            <rFont val="Tahoma"/>
            <family val="2"/>
            <charset val="238"/>
          </rPr>
          <t xml:space="preserve">
Hlavná aktivita č. 2 nemôže byť samostatnou aktivitou projektu, iba v kombinácii s aktivitou 1</t>
        </r>
      </text>
    </comment>
    <comment ref="B50" authorId="1">
      <text>
        <r>
          <rPr>
            <b/>
            <sz val="9"/>
            <color indexed="81"/>
            <rFont val="Segoe UI"/>
            <family val="2"/>
            <charset val="238"/>
          </rPr>
          <t>FINANČNÝ LIMIT A2</t>
        </r>
        <r>
          <rPr>
            <sz val="9"/>
            <color indexed="81"/>
            <rFont val="Segoe UI"/>
            <family val="2"/>
            <charset val="238"/>
          </rPr>
          <t xml:space="preserve">
Typ výdavku: 021 stavby
Finančný limit: </t>
        </r>
        <r>
          <rPr>
            <b/>
            <sz val="9"/>
            <color indexed="81"/>
            <rFont val="Segoe UI"/>
            <family val="2"/>
            <charset val="238"/>
          </rPr>
          <t>maximálne 10%</t>
        </r>
        <r>
          <rPr>
            <sz val="9"/>
            <color indexed="81"/>
            <rFont val="Segoe UI"/>
            <family val="2"/>
            <charset val="238"/>
          </rPr>
          <t xml:space="preserve"> z celkových oprávnených výdavkov projektu</t>
        </r>
      </text>
    </comment>
    <comment ref="A80" authorId="2">
      <text>
        <r>
          <rPr>
            <b/>
            <sz val="9"/>
            <color indexed="81"/>
            <rFont val="Tahoma"/>
            <family val="2"/>
            <charset val="238"/>
          </rPr>
          <t>:</t>
        </r>
        <r>
          <rPr>
            <sz val="9"/>
            <color indexed="81"/>
            <rFont val="Tahoma"/>
            <family val="2"/>
            <charset val="238"/>
          </rPr>
          <t xml:space="preserve">
Hlavná aktivita č. 5 nemôže byť samostatnou aktivitou projektu, ale iba ako kombinácia s aktivitami 1, 2, 3 a 4</t>
        </r>
      </text>
    </comment>
    <comment ref="B80" authorId="1">
      <text>
        <r>
          <rPr>
            <b/>
            <sz val="9"/>
            <color indexed="81"/>
            <rFont val="Segoe UI"/>
            <family val="2"/>
            <charset val="238"/>
          </rPr>
          <t>FINANČNÝ LIMIT A5</t>
        </r>
        <r>
          <rPr>
            <sz val="9"/>
            <color indexed="81"/>
            <rFont val="Segoe UI"/>
            <family val="2"/>
            <charset val="238"/>
          </rPr>
          <t xml:space="preserve">
Typ výdavku: 512 cestovné náhrady, 518 ostatné služby, 521 mzdové výdavky, 112 zásoby (materiál, drobný hmotný majetok) a 014 oceniteľné práva (duševné vlastníctvo)
Finančný limit: </t>
        </r>
        <r>
          <rPr>
            <b/>
            <sz val="9"/>
            <color indexed="81"/>
            <rFont val="Segoe UI"/>
            <family val="2"/>
            <charset val="238"/>
          </rPr>
          <t>maximálne 40%</t>
        </r>
        <r>
          <rPr>
            <sz val="9"/>
            <color indexed="81"/>
            <rFont val="Segoe UI"/>
            <family val="2"/>
            <charset val="238"/>
          </rPr>
          <t xml:space="preserve"> z celkových oprávnených výdavkov projektu</t>
        </r>
      </text>
    </comment>
    <comment ref="A91" authorId="2">
      <text>
        <r>
          <rPr>
            <b/>
            <sz val="9"/>
            <color indexed="81"/>
            <rFont val="Tahoma"/>
            <family val="2"/>
            <charset val="238"/>
          </rPr>
          <t xml:space="preserve">FINANČNÝ LIMIT PA
príprava žiadosti o NFP, riadenie projektu, publicita informovanosť a realizácia verejného obstarávania
</t>
        </r>
        <r>
          <rPr>
            <sz val="9"/>
            <color indexed="81"/>
            <rFont val="Tahoma"/>
            <family val="2"/>
            <charset val="238"/>
          </rPr>
          <t xml:space="preserve">Typ výdavku: 521 mzdové výdavky (výdavky na riadenie projektu) a 518 ostatné služby
Finančný limit: </t>
        </r>
        <r>
          <rPr>
            <b/>
            <sz val="9"/>
            <color indexed="81"/>
            <rFont val="Tahoma"/>
            <family val="2"/>
            <charset val="238"/>
          </rPr>
          <t>maximálne 10%</t>
        </r>
        <r>
          <rPr>
            <sz val="9"/>
            <color indexed="81"/>
            <rFont val="Tahoma"/>
            <family val="2"/>
            <charset val="238"/>
          </rPr>
          <t xml:space="preserve"> z celkových oprávnených výdavkov projektu na hlavné aktivity projektu
z toho </t>
        </r>
        <r>
          <rPr>
            <b/>
            <sz val="9"/>
            <color indexed="81"/>
            <rFont val="Tahoma"/>
            <family val="2"/>
            <charset val="238"/>
          </rPr>
          <t xml:space="preserve">publicita a informovanosť
</t>
        </r>
        <r>
          <rPr>
            <sz val="9"/>
            <color indexed="81"/>
            <rFont val="Tahoma"/>
            <family val="2"/>
            <charset val="238"/>
          </rPr>
          <t>Typ výdavku: 518 ostatné služby
Finančný limit: maximálne 500 EUR na výdavky na publicitu a informovanosť</t>
        </r>
      </text>
    </comment>
    <comment ref="A98" authorId="0">
      <text>
        <r>
          <rPr>
            <sz val="8"/>
            <color indexed="81"/>
            <rFont val="Tahoma"/>
            <family val="2"/>
            <charset val="238"/>
          </rPr>
          <t>Táto položka zahŕňa aj DPH, ktorá sa v tabuľke Rozpočet projektu uvádza na samostatnom riadku, pokiaľ má žiadateľ nárok na vrátenie DPH (je platcom DPH)</t>
        </r>
      </text>
    </comment>
    <comment ref="A102" authorId="0">
      <text>
        <r>
          <rPr>
            <sz val="8"/>
            <color indexed="81"/>
            <rFont val="Tahoma"/>
            <family val="2"/>
            <charset val="238"/>
          </rPr>
          <t>% z oprávnených výdavkov</t>
        </r>
      </text>
    </comment>
    <comment ref="A119" authorId="0">
      <text>
        <r>
          <rPr>
            <sz val="8"/>
            <color indexed="81"/>
            <rFont val="Tahoma"/>
            <family val="2"/>
            <charset val="238"/>
          </rPr>
          <t>Percento ročnej inflácie zakalkulované v investičných výdavkoch</t>
        </r>
      </text>
    </comment>
  </commentList>
</comments>
</file>

<file path=xl/comments6.xml><?xml version="1.0" encoding="utf-8"?>
<comments xmlns="http://schemas.openxmlformats.org/spreadsheetml/2006/main">
  <authors>
    <author>lenka.tupekova</author>
  </authors>
  <commentList>
    <comment ref="A14" authorId="0">
      <text>
        <r>
          <rPr>
            <b/>
            <sz val="9"/>
            <color indexed="81"/>
            <rFont val="Tahoma"/>
            <family val="2"/>
            <charset val="238"/>
          </rPr>
          <t>:</t>
        </r>
        <r>
          <rPr>
            <sz val="9"/>
            <color indexed="81"/>
            <rFont val="Tahoma"/>
            <family val="2"/>
            <charset val="238"/>
          </rPr>
          <t xml:space="preserve">
prevádzkové príjmy z podnikania </t>
        </r>
        <r>
          <rPr>
            <b/>
            <i/>
            <sz val="9"/>
            <color indexed="81"/>
            <rFont val="Tahoma"/>
            <family val="2"/>
            <charset val="238"/>
          </rPr>
          <t>mimo projektu</t>
        </r>
      </text>
    </comment>
    <comment ref="A16" authorId="0">
      <text>
        <r>
          <rPr>
            <b/>
            <sz val="9"/>
            <color indexed="81"/>
            <rFont val="Tahoma"/>
            <family val="2"/>
            <charset val="238"/>
          </rPr>
          <t>:</t>
        </r>
        <r>
          <rPr>
            <sz val="9"/>
            <color indexed="81"/>
            <rFont val="Tahoma"/>
            <family val="2"/>
            <charset val="238"/>
          </rPr>
          <t xml:space="preserve">
prevádzkové výdavky z podnikania </t>
        </r>
        <r>
          <rPr>
            <b/>
            <i/>
            <sz val="9"/>
            <color indexed="81"/>
            <rFont val="Tahoma"/>
            <family val="2"/>
            <charset val="238"/>
          </rPr>
          <t>mimo projektu</t>
        </r>
      </text>
    </comment>
    <comment ref="A25" authorId="0">
      <text>
        <r>
          <rPr>
            <b/>
            <sz val="9"/>
            <color indexed="81"/>
            <rFont val="Tahoma"/>
            <family val="2"/>
            <charset val="238"/>
          </rPr>
          <t>:</t>
        </r>
        <r>
          <rPr>
            <sz val="9"/>
            <color indexed="81"/>
            <rFont val="Tahoma"/>
            <family val="2"/>
            <charset val="238"/>
          </rPr>
          <t xml:space="preserve">
úroky z úveru priradeného k  podnikaniu </t>
        </r>
        <r>
          <rPr>
            <b/>
            <i/>
            <sz val="9"/>
            <color indexed="81"/>
            <rFont val="Tahoma"/>
            <family val="2"/>
            <charset val="238"/>
          </rPr>
          <t>mimo projektu</t>
        </r>
      </text>
    </comment>
    <comment ref="A27" authorId="0">
      <text>
        <r>
          <rPr>
            <b/>
            <sz val="9"/>
            <color indexed="81"/>
            <rFont val="Tahoma"/>
            <family val="2"/>
            <charset val="238"/>
          </rPr>
          <t>:</t>
        </r>
        <r>
          <rPr>
            <sz val="9"/>
            <color indexed="81"/>
            <rFont val="Tahoma"/>
            <family val="2"/>
            <charset val="238"/>
          </rPr>
          <t xml:space="preserve">
Pripočítateľné a odpočítateľné položky k základu dane priradené k podnikaniu </t>
        </r>
        <r>
          <rPr>
            <b/>
            <i/>
            <sz val="9"/>
            <color indexed="81"/>
            <rFont val="Tahoma"/>
            <family val="2"/>
            <charset val="238"/>
          </rPr>
          <t>mimo projektu</t>
        </r>
      </text>
    </comment>
    <comment ref="A42" authorId="0">
      <text>
        <r>
          <rPr>
            <b/>
            <sz val="9"/>
            <color indexed="81"/>
            <rFont val="Tahoma"/>
            <family val="2"/>
            <charset val="238"/>
          </rPr>
          <t>lenka.tupekova:</t>
        </r>
        <r>
          <rPr>
            <sz val="9"/>
            <color indexed="81"/>
            <rFont val="Tahoma"/>
            <family val="2"/>
            <charset val="238"/>
          </rPr>
          <t xml:space="preserve">
Zisk pred zdanením, nákladovými úrokmi a odpismi (EBITDA)
</t>
        </r>
      </text>
    </comment>
    <comment ref="A67" authorId="0">
      <text>
        <r>
          <rPr>
            <b/>
            <sz val="9"/>
            <color indexed="81"/>
            <rFont val="Tahoma"/>
            <family val="2"/>
            <charset val="238"/>
          </rPr>
          <t>:</t>
        </r>
        <r>
          <rPr>
            <sz val="9"/>
            <color indexed="81"/>
            <rFont val="Tahoma"/>
            <family val="2"/>
            <charset val="238"/>
          </rPr>
          <t xml:space="preserve">
Splátky istiny priradené k podnikaniu </t>
        </r>
        <r>
          <rPr>
            <b/>
            <i/>
            <sz val="9"/>
            <color indexed="81"/>
            <rFont val="Tahoma"/>
            <family val="2"/>
            <charset val="238"/>
          </rPr>
          <t>mimo projektu</t>
        </r>
      </text>
    </comment>
  </commentList>
</comments>
</file>

<file path=xl/comments7.xml><?xml version="1.0" encoding="utf-8"?>
<comments xmlns="http://schemas.openxmlformats.org/spreadsheetml/2006/main">
  <authors>
    <author>Michal Mrva</author>
    <author>ab</author>
    <author>Stvrtecky, Miroslav</author>
    <author>lenka.tupekova</author>
  </authors>
  <commentList>
    <comment ref="A6" authorId="0">
      <text>
        <r>
          <rPr>
            <sz val="8"/>
            <color indexed="81"/>
            <rFont val="Tahoma"/>
            <family val="2"/>
            <charset val="238"/>
          </rPr>
          <t>Zahŕňa oprávnené i neoprávnené investičné výdavky</t>
        </r>
      </text>
    </comment>
    <comment ref="A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text>
        <r>
          <rPr>
            <sz val="8"/>
            <color indexed="81"/>
            <rFont val="Tahoma"/>
            <family val="2"/>
            <charset val="238"/>
          </rPr>
          <t>Sem doplňte referenčné obdobie finančnej analýzy v zmysle prílohy č. 1 Metodiky pre vypracovanie finančnej analýzy.</t>
        </r>
      </text>
    </comment>
    <comment ref="D13" authorId="2">
      <text>
        <r>
          <rPr>
            <sz val="8"/>
            <color indexed="81"/>
            <rFont val="Tahoma"/>
            <family val="2"/>
            <charset val="238"/>
          </rPr>
          <t>Sem zadajte prvý rok, v ktorom začne realizácia projektu.
Ostatné roky budú dopočítané automaticky.</t>
        </r>
      </text>
    </comment>
    <comment ref="D14" authorId="2">
      <text>
        <r>
          <rPr>
            <sz val="8"/>
            <color indexed="81"/>
            <rFont val="Tahoma"/>
            <family val="2"/>
            <charset val="238"/>
          </rPr>
          <t>Sem zadajte počet rokov realizácie projektu podľa žiadosti o NFP.</t>
        </r>
      </text>
    </comment>
    <comment ref="A20" author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7" author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8" author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9" author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3" authorId="0">
      <text>
        <r>
          <rPr>
            <sz val="8"/>
            <color indexed="81"/>
            <rFont val="Tahoma"/>
            <family val="2"/>
            <charset val="238"/>
          </rPr>
          <t>Zvýšenie dane z príjmu, ktoré vznikne vplyvom realizácie projektu.
Predpokladá sa, že žiadateľ nebude z iných podnikateľských aktivít dosahovať stratu.</t>
        </r>
      </text>
    </comment>
    <comment ref="A38" author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9" author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text>
        <r>
          <rPr>
            <sz val="8"/>
            <color indexed="81"/>
            <rFont val="Tahoma"/>
            <family val="2"/>
            <charset val="238"/>
          </rPr>
          <t xml:space="preserve">Daňové odpisy slúžia na výpočet výšky dane z príjmu. Je potrebné zadať vstupnú cenu majetku na liste Odpisy - daňové.
</t>
        </r>
      </text>
    </comment>
    <comment ref="A52" authorId="0">
      <text>
        <r>
          <rPr>
            <sz val="8"/>
            <color indexed="81"/>
            <rFont val="Tahoma"/>
            <family val="2"/>
          </rPr>
          <t>Príjmy z prevádzky + zostatková hodnota - (investičné výdavky + obnova zariadenia s kratšou životnosťou + výdavky na prevádzku)</t>
        </r>
      </text>
    </comment>
    <comment ref="A53" authorId="0">
      <text>
        <r>
          <rPr>
            <sz val="8"/>
            <color indexed="81"/>
            <rFont val="Tahoma"/>
            <family val="2"/>
          </rPr>
          <t xml:space="preserve">Príjmy z prevádzky + zostatková hodnota - (spolufinancovanie žiadateľa + obnova zariadenia s kratšou životnosťou + výdavky na prevádzku)
</t>
        </r>
      </text>
    </comment>
    <comment ref="B60" authorId="0">
      <text>
        <r>
          <rPr>
            <sz val="8"/>
            <color indexed="81"/>
            <rFont val="Tahoma"/>
            <family val="2"/>
            <charset val="238"/>
          </rPr>
          <t xml:space="preserve">Vnútorná miera výnosnosti bez zarátania nenávratného finančného príspevku
</t>
        </r>
      </text>
    </comment>
    <comment ref="D60" authorId="0">
      <text>
        <r>
          <rPr>
            <sz val="8"/>
            <color indexed="81"/>
            <rFont val="Tahoma"/>
            <family val="2"/>
            <charset val="238"/>
          </rPr>
          <t>Vnútorná miera výnosnosti so zarátaním nenávratného finančného príspevku</t>
        </r>
      </text>
    </comment>
    <comment ref="M60" author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 ref="A64" authorId="3">
      <text>
        <r>
          <rPr>
            <b/>
            <sz val="9"/>
            <color indexed="81"/>
            <rFont val="Tahoma"/>
            <family val="2"/>
            <charset val="238"/>
          </rPr>
          <t>lenka.tupekova:</t>
        </r>
        <r>
          <rPr>
            <sz val="9"/>
            <color indexed="81"/>
            <rFont val="Tahoma"/>
            <family val="2"/>
            <charset val="238"/>
          </rPr>
          <t xml:space="preserve">
Do uvedeného vzorca sa musia postupne dopĺňať číselné percentuálne hodnoty tak, aby číslo v bunke C66 bolo "nula". Týmto spôsobom sa dosiahne manuálny výpočet IRR</t>
        </r>
      </text>
    </comment>
  </commentList>
</comments>
</file>

<file path=xl/comments8.xml><?xml version="1.0" encoding="utf-8"?>
<comments xmlns="http://schemas.openxmlformats.org/spreadsheetml/2006/main">
  <authors>
    <author>lenka.tupekova</author>
    <author>Michal Mrva</author>
  </authors>
  <commentList>
    <comment ref="C5" authorId="0">
      <text>
        <r>
          <rPr>
            <b/>
            <sz val="9"/>
            <color indexed="81"/>
            <rFont val="Tahoma"/>
            <family val="2"/>
            <charset val="238"/>
          </rPr>
          <t>:</t>
        </r>
        <r>
          <rPr>
            <sz val="9"/>
            <color indexed="81"/>
            <rFont val="Tahoma"/>
            <family val="2"/>
            <charset val="238"/>
          </rPr>
          <t xml:space="preserve">
priame výdavky sú spotreba materiálu, energií, služieb - dodávka vody, osobné náklady (na zamestnancov), údržba, všeobecné výrobné náklady</t>
        </r>
      </text>
    </comment>
    <comment ref="C7"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B9" authorId="1">
      <text>
        <r>
          <rPr>
            <sz val="8"/>
            <color indexed="81"/>
            <rFont val="Tahoma"/>
            <family val="2"/>
            <charset val="238"/>
          </rPr>
          <t>Uveďte o aký materiál sa jedná - môžete prepísať názov riadku (napr. na "farby pre maliara, drevo pre stolára")</t>
        </r>
      </text>
    </comment>
    <comment ref="C11"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C15"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C19"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C23" authorId="1">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C27" authorId="1">
      <text>
        <r>
          <rPr>
            <sz val="8"/>
            <color indexed="81"/>
            <rFont val="Tahoma"/>
            <family val="2"/>
            <charset val="238"/>
          </rPr>
          <t xml:space="preserve">Uveďte jednotku množstva - môžete prepísať názov riadku (napr.  Namiesto Názov napíšete napr. "Elektrická energia" a namiesto Množstvo napíšete "kWh"   </t>
        </r>
      </text>
    </comment>
    <comment ref="C31" authorId="1">
      <text>
        <r>
          <rPr>
            <sz val="8"/>
            <color indexed="81"/>
            <rFont val="Tahoma"/>
            <family val="2"/>
            <charset val="238"/>
          </rPr>
          <t xml:space="preserve">Uveďte jednotku množstva - môžete prepísať názov riadku (napr.  Namiesto Názov napíšete napr. "Elektrická energia" a namiesto Množstvo napíšete "kWh"   </t>
        </r>
      </text>
    </comment>
    <comment ref="C35" authorId="1">
      <text>
        <r>
          <rPr>
            <sz val="8"/>
            <color indexed="81"/>
            <rFont val="Tahoma"/>
            <family val="2"/>
            <charset val="238"/>
          </rPr>
          <t xml:space="preserve">Uveďte jednotku množstva - môžete prepísať názov riadku (napr.  Namiesto Názov napíšete napr. "Elektrická energia" a namiesto Množstvo napíšete "kWh"   </t>
        </r>
      </text>
    </comment>
    <comment ref="C54" authorId="1">
      <text>
        <r>
          <rPr>
            <sz val="8"/>
            <color indexed="81"/>
            <rFont val="Tahoma"/>
            <family val="2"/>
            <charset val="238"/>
          </rPr>
          <t>Uveďte o aké výdavky sa jedná (môžete prepísať názov riadku).</t>
        </r>
      </text>
    </comment>
    <comment ref="C60" authorId="0">
      <text>
        <r>
          <rPr>
            <b/>
            <sz val="9"/>
            <color indexed="81"/>
            <rFont val="Tahoma"/>
            <family val="2"/>
            <charset val="238"/>
          </rPr>
          <t>:</t>
        </r>
        <r>
          <rPr>
            <sz val="9"/>
            <color indexed="81"/>
            <rFont val="Tahoma"/>
            <family val="2"/>
            <charset val="238"/>
          </rPr>
          <t xml:space="preserve">
Do režijných výdavkoch je možné uviesť iba tie režijné náklady, ktoré sa dajú priamo priradiť k projektu. Pri vypĺňaní buďte opatrní a dobre zvážte hodnotu, ktorú sem vpíšete pretože v textovej časti CBA ju musíte podrobne popísať a obhájiť jej potrebu.
Jedná sa o výdavky typu:
prenájom priestorov, správa budov, upratovanie. Ak máte tieto činnosti definované v zmluvách o nájme, resp. dodávateľských zmluvách exaktne definovaných na projektovú činnosť, resp. na projekt.</t>
        </r>
      </text>
    </comment>
    <comment ref="C62" authorId="1">
      <text>
        <r>
          <rPr>
            <sz val="8"/>
            <color indexed="81"/>
            <rFont val="Tahoma"/>
            <family val="2"/>
            <charset val="238"/>
          </rPr>
          <t>Uveďte o aké výdavky sa jedná (môžete prepísať názov riadku).</t>
        </r>
      </text>
    </comment>
  </commentList>
</comments>
</file>

<file path=xl/comments9.xml><?xml version="1.0" encoding="utf-8"?>
<comments xmlns="http://schemas.openxmlformats.org/spreadsheetml/2006/main">
  <authors>
    <author>martina.marcanova</author>
  </authors>
  <commentList>
    <comment ref="C5" authorId="0">
      <text>
        <r>
          <rPr>
            <sz val="8"/>
            <color indexed="81"/>
            <rFont val="Tahoma"/>
            <family val="2"/>
            <charset val="238"/>
          </rPr>
          <t>Uveďte jednotku množstva - môžete prepísať názov riadku.</t>
        </r>
      </text>
    </comment>
  </commentList>
</comments>
</file>

<file path=xl/sharedStrings.xml><?xml version="1.0" encoding="utf-8"?>
<sst xmlns="http://schemas.openxmlformats.org/spreadsheetml/2006/main" count="638" uniqueCount="345">
  <si>
    <r>
      <t xml:space="preserve">Údaje uvádzajte </t>
    </r>
    <r>
      <rPr>
        <b/>
        <i/>
        <sz val="10"/>
        <rFont val="Arial Narrow"/>
        <family val="2"/>
        <charset val="238"/>
      </rPr>
      <t>v EUR</t>
    </r>
  </si>
  <si>
    <t>Vstupná cena v jednotlivých rokoch</t>
  </si>
  <si>
    <t>Odpisová skupina</t>
  </si>
  <si>
    <t xml:space="preserve"> Doba odpisovania</t>
  </si>
  <si>
    <t>Spolu</t>
  </si>
  <si>
    <t>Odpisy - daňové</t>
  </si>
  <si>
    <t>Odp. skup.</t>
  </si>
  <si>
    <t>Odpis v prvom roku</t>
  </si>
  <si>
    <t xml:space="preserve"> Doba odp.</t>
  </si>
  <si>
    <t>Suma odpisov v jednotlivých rokoch</t>
  </si>
  <si>
    <t>Pomocný výpočet - (čerpanie + splátky úveru)</t>
  </si>
  <si>
    <t>Úroková sadzba úveru</t>
  </si>
  <si>
    <t>Čerpanie úveru</t>
  </si>
  <si>
    <t>Splátky úveru</t>
  </si>
  <si>
    <t>istina</t>
  </si>
  <si>
    <t>úrok</t>
  </si>
  <si>
    <t>splátka spolu</t>
  </si>
  <si>
    <t>Množstvo</t>
  </si>
  <si>
    <t>Cena za jednotku</t>
  </si>
  <si>
    <t>množstvo x cena</t>
  </si>
  <si>
    <r>
      <t xml:space="preserve">Údaje uvádzajte </t>
    </r>
    <r>
      <rPr>
        <b/>
        <i/>
        <sz val="10"/>
        <rFont val="Arial"/>
        <family val="2"/>
        <charset val="238"/>
      </rPr>
      <t>v EUR</t>
    </r>
  </si>
  <si>
    <t>Výška odvodov zamestnávateľa</t>
  </si>
  <si>
    <t>Počet pracovníkov</t>
  </si>
  <si>
    <t>Priame mzdy vrátane odvodov</t>
  </si>
  <si>
    <t xml:space="preserve">Opravy a údržba </t>
  </si>
  <si>
    <t>Režijné výdavky</t>
  </si>
  <si>
    <t>Iné výdavky 1</t>
  </si>
  <si>
    <t>Iné výdavky 2</t>
  </si>
  <si>
    <t>Iné výdavky 3</t>
  </si>
  <si>
    <t>Ročné výdavky na brutto mzdy</t>
  </si>
  <si>
    <t>Mesačná brutto mzda</t>
  </si>
  <si>
    <t>Suma bez DPH</t>
  </si>
  <si>
    <t>Suma s DPH</t>
  </si>
  <si>
    <t>Suma DPH</t>
  </si>
  <si>
    <t>Dátum zaradenia</t>
  </si>
  <si>
    <t>Metóda odpisovania</t>
  </si>
  <si>
    <t>Priame / Nepriame výdavky</t>
  </si>
  <si>
    <t>Oprávnenosť výdavkov</t>
  </si>
  <si>
    <t>Rok vynaloženia výdavku</t>
  </si>
  <si>
    <t>6.</t>
  </si>
  <si>
    <t>rovnomerná</t>
  </si>
  <si>
    <t>PV</t>
  </si>
  <si>
    <t>áno</t>
  </si>
  <si>
    <t>3.</t>
  </si>
  <si>
    <t>NV</t>
  </si>
  <si>
    <t>1.</t>
  </si>
  <si>
    <t>2.</t>
  </si>
  <si>
    <t>zrýchlená</t>
  </si>
  <si>
    <t>nie</t>
  </si>
  <si>
    <t>4.</t>
  </si>
  <si>
    <t>5.</t>
  </si>
  <si>
    <t>Označenie položky</t>
  </si>
  <si>
    <t>Názov položky</t>
  </si>
  <si>
    <t>Spolu nepriame výdavky</t>
  </si>
  <si>
    <t>SPOLU výdavky</t>
  </si>
  <si>
    <t>Názov a množstvo</t>
  </si>
  <si>
    <t>Spotreba materiálu</t>
  </si>
  <si>
    <t>Spolu spotreba materiálu</t>
  </si>
  <si>
    <t>Spotreba energií</t>
  </si>
  <si>
    <t>Spolu spotreba energií</t>
  </si>
  <si>
    <t>Osobné náklady</t>
  </si>
  <si>
    <t>PREVÁDZOVÉ VÝDAVKY</t>
  </si>
  <si>
    <t>Spolu priame výdavky projektu</t>
  </si>
  <si>
    <t xml:space="preserve">Priame výdavky </t>
  </si>
  <si>
    <t>Podiel zdrojov EÚ</t>
  </si>
  <si>
    <t>Podiel zdrojov ŠR</t>
  </si>
  <si>
    <t>Stredný podnik</t>
  </si>
  <si>
    <t>Malý podnik</t>
  </si>
  <si>
    <t>Názov projektu:</t>
  </si>
  <si>
    <t>Žiadateľ:</t>
  </si>
  <si>
    <t>Číslo projektu:</t>
  </si>
  <si>
    <t>Diskontný faktor</t>
  </si>
  <si>
    <t>Diskontované investičné výdavky</t>
  </si>
  <si>
    <t>Diskontované čisté výnosy - celkové</t>
  </si>
  <si>
    <t>Diskontované čisté výnosy - pomerná časť</t>
  </si>
  <si>
    <t>Výška medzery vo financovaní (finančného gapu)</t>
  </si>
  <si>
    <t>Referenčné obdobie</t>
  </si>
  <si>
    <t>Začiatok realizácie projektu</t>
  </si>
  <si>
    <t>Referenčné obdobie projektu</t>
  </si>
  <si>
    <t>Spolufinancovanie žiadateľa</t>
  </si>
  <si>
    <t>Príjmy z prevádzky</t>
  </si>
  <si>
    <t>Kladné peňažné toky</t>
  </si>
  <si>
    <t>Oprávnené investičné výdavky</t>
  </si>
  <si>
    <t>Neoprávnené investičné výdavky</t>
  </si>
  <si>
    <t>Obnova zariadenia s kratšou životnosťou</t>
  </si>
  <si>
    <t>Výdavky na prevádzku</t>
  </si>
  <si>
    <t>Splátky úveru - istina</t>
  </si>
  <si>
    <t>Splátky úveru - úrok</t>
  </si>
  <si>
    <t>Daň z príjmu</t>
  </si>
  <si>
    <t>Záporné peňažné toky</t>
  </si>
  <si>
    <t>Celkové peňažné toky</t>
  </si>
  <si>
    <t>Kumulované peňažné toky</t>
  </si>
  <si>
    <t>Čisté výnosy</t>
  </si>
  <si>
    <t>Doplňujúce údaje</t>
  </si>
  <si>
    <t>Rezerva na stavebné práce</t>
  </si>
  <si>
    <t>Investičné výdavky bez rezervy</t>
  </si>
  <si>
    <t>Zostatková hodnota majetku</t>
  </si>
  <si>
    <t>Zostatková hodnota existujúceho majetku</t>
  </si>
  <si>
    <t>Peňažné toky bez grantu</t>
  </si>
  <si>
    <t>Peňažné toky s grantom</t>
  </si>
  <si>
    <t>Kumulované toky bez grantu</t>
  </si>
  <si>
    <t>Kumulované toky s grantom</t>
  </si>
  <si>
    <t>VMV/C</t>
  </si>
  <si>
    <t>VMV/B</t>
  </si>
  <si>
    <t>Doba návratnosti bez grantu</t>
  </si>
  <si>
    <t>Doba návratnosti s grantom</t>
  </si>
  <si>
    <t>Bod zvratu</t>
  </si>
  <si>
    <t>Ak ste v hárku "Peňažné toky projektu" vykonali nejakú zmenu, podrobne ju popíšte tu alebo v textovej časti finančnej analýzy.</t>
  </si>
  <si>
    <t>Názov skupiny výdavkov</t>
  </si>
  <si>
    <t>Oprávnené výdavky
(v EUR)</t>
  </si>
  <si>
    <t>Neoprávnené výdavky (v EUR)</t>
  </si>
  <si>
    <t>Celkové výdavky
(v EUR)</t>
  </si>
  <si>
    <t>Podiel oprávnených výdavkov z celkových oprávnených výdavkov projektu (v %)</t>
  </si>
  <si>
    <t>Výdavky projektu bez rezervy</t>
  </si>
  <si>
    <t>Iné neoprávnené výdavky</t>
  </si>
  <si>
    <t>DPH</t>
  </si>
  <si>
    <t>Percentuálne rozdelenie investičných výdavkov na jednotlivé roky realizácie projektu</t>
  </si>
  <si>
    <t>Rok</t>
  </si>
  <si>
    <t>Oprávnené 
výdavky
%</t>
  </si>
  <si>
    <t>Neoprávnené výdavky
%</t>
  </si>
  <si>
    <t>Neoprávnené výdavky
(v EUR)</t>
  </si>
  <si>
    <t>Celkové výdavky projektu (v EUR)</t>
  </si>
  <si>
    <t>Celkové oprávnené výdavky znížené o čisté príjmy (v EUR)</t>
  </si>
  <si>
    <t>Celkové neoprávnené výdavky vrátane čistého príjmu (v EUR)</t>
  </si>
  <si>
    <t>Požadovaná výška nenávratného finančného príspevku (v EUR)</t>
  </si>
  <si>
    <t>Intenzita pomoci  (v %)</t>
  </si>
  <si>
    <t>Zdroje žiadateľa na spolufinancovanie projektu (v EUR)</t>
  </si>
  <si>
    <t>Predpokladaný príjem z projektu (v EUR) - pomerná časť</t>
  </si>
  <si>
    <t>Výdavky upravené (znížené) o čisté príjmy projektu</t>
  </si>
  <si>
    <t>Kód a názov skupiny výdavkov</t>
  </si>
  <si>
    <t>Oprávnené výdavky vrátane príjmu
(v EUR)</t>
  </si>
  <si>
    <t>Neoprávnené výdavky vrátane príjmu
(v EUR)</t>
  </si>
  <si>
    <t>Oprávnené výdavky
zadávané do ITMS2014+
(v EUR)</t>
  </si>
  <si>
    <t>Finančný plán (v bežných cenách)</t>
  </si>
  <si>
    <t>Podiel na oprávnených výdavkoch</t>
  </si>
  <si>
    <t>Podiel na COV po PFK</t>
  </si>
  <si>
    <t>Výška zdrojov financovania COV po PFK</t>
  </si>
  <si>
    <t>Oprávnené výdavky podľa čl. 55 (A = B + E)</t>
  </si>
  <si>
    <t>Nenávratný fin. príspevok (B = C + D) v pomere k A</t>
  </si>
  <si>
    <t>NFP</t>
  </si>
  <si>
    <t>COV</t>
  </si>
  <si>
    <t>EÚ (C) v pomere k A</t>
  </si>
  <si>
    <t>ITMS</t>
  </si>
  <si>
    <t>ŠR (D) v pomere k A</t>
  </si>
  <si>
    <t>Oprávnené výdavky</t>
  </si>
  <si>
    <t>FA</t>
  </si>
  <si>
    <t>Žiadateľ (E) v pomere k A</t>
  </si>
  <si>
    <t>Nenávratný fin. príspevok</t>
  </si>
  <si>
    <t>Rozdiel</t>
  </si>
  <si>
    <t>Neoprávnené výdavky ako COV - COVV (F = G - A)</t>
  </si>
  <si>
    <t>EÚ</t>
  </si>
  <si>
    <t>Celkové oprávnené výdavky po PFK (G)</t>
  </si>
  <si>
    <t>ŠR</t>
  </si>
  <si>
    <t>Nenávratný fin. príspevok (B = C + D) v pomere ku G</t>
  </si>
  <si>
    <t>Žiadateľ</t>
  </si>
  <si>
    <t>EÚ (C) v pomere ku G</t>
  </si>
  <si>
    <t>ŠR (D) v pomere ku G</t>
  </si>
  <si>
    <t>Žiadateľ (E_1) v pomere ku G, (E_1 = F + E)</t>
  </si>
  <si>
    <t>Neoprávnené výdavky po PFK (H)</t>
  </si>
  <si>
    <t>Prepočet investičných výdavkov na stále ceny</t>
  </si>
  <si>
    <t>Celkové výdavky projektu (I = G + H)</t>
  </si>
  <si>
    <t>Miera inflácie</t>
  </si>
  <si>
    <t>Odúročiteľ</t>
  </si>
  <si>
    <t>Rezerva na stavebné 
práce - oprávnená
(v EUR)</t>
  </si>
  <si>
    <t>Rezerva na stavebné práce - neoprávnená
(v EUR)</t>
  </si>
  <si>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</si>
  <si>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</si>
  <si>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</si>
  <si>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</si>
  <si>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</si>
  <si>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</si>
  <si>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</si>
  <si>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</si>
  <si>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</si>
  <si>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</si>
  <si>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</si>
  <si>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</si>
  <si>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</si>
  <si>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</si>
  <si>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</si>
  <si>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Rezerva na stavebné práce - spolu
(v EUR)</t>
  </si>
  <si>
    <t>Spolu výdavky na rezervy</t>
  </si>
  <si>
    <t>Oprávnené výdavky bez rezervy</t>
  </si>
  <si>
    <t>Neoprávnené výdavky bez rezervy</t>
  </si>
  <si>
    <t>Oprávnené výdavky celkom</t>
  </si>
  <si>
    <t>Neoprávnené výdavky celkom</t>
  </si>
  <si>
    <t>Oprávnené výdavky na rezervou</t>
  </si>
  <si>
    <t>Neoprávnené výdavky na rezervou</t>
  </si>
  <si>
    <t>bez DPH</t>
  </si>
  <si>
    <t>s DPH</t>
  </si>
  <si>
    <t>Rozpočet projektu (v EUR)</t>
  </si>
  <si>
    <t xml:space="preserve"> Podrobný rozpočet projektu ( v EUR)</t>
  </si>
  <si>
    <t>Skupina výdavkov</t>
  </si>
  <si>
    <t>Intenzita pomoci z OP KKP</t>
  </si>
  <si>
    <t>Odpisy - Oprávnené výdavky</t>
  </si>
  <si>
    <t>Odpisy - Neoprávnené výdavky</t>
  </si>
  <si>
    <t>Odpisy - Výdavky spolu</t>
  </si>
  <si>
    <t>Príspevok z IROP</t>
  </si>
  <si>
    <t>Odpisy celkom</t>
  </si>
  <si>
    <t>Odpisy znižujúce základ dane</t>
  </si>
  <si>
    <t>Odpisy nezahŕňané do základu dane - Výdavky budúcich období (rozpúšťanie)</t>
  </si>
  <si>
    <t>Spolufinancovanie žiadateľa z OV</t>
  </si>
  <si>
    <t>Spolufinancovanie žiadateľa z NV</t>
  </si>
  <si>
    <t>Pomocný výpočet -  pre daň z príjmu - stále ceny</t>
  </si>
  <si>
    <t>Pomocný výpočet - pre daň z príjmu - bežné ceny</t>
  </si>
  <si>
    <t>Pomocný výpočet-doba návratnosti bez grantu</t>
  </si>
  <si>
    <t>Pomocný výpočet-doba návratnosti s grantom</t>
  </si>
  <si>
    <t>diskont</t>
  </si>
  <si>
    <t>vnutorna miera navratnosti</t>
  </si>
  <si>
    <t>Príjmy z prevádzky projektu</t>
  </si>
  <si>
    <t>Odpisy</t>
  </si>
  <si>
    <t>Celkom zdroje financovania</t>
  </si>
  <si>
    <t xml:space="preserve"> - Výdavky z prevádzky projektu</t>
  </si>
  <si>
    <t xml:space="preserve"> - Výdavky z prevádzky ostatné</t>
  </si>
  <si>
    <t>Príjmy z prevádzky ostatné</t>
  </si>
  <si>
    <t xml:space="preserve"> - Odpisy z projektu znižujúce základ dane</t>
  </si>
  <si>
    <t xml:space="preserve"> - Odpisy ostatné</t>
  </si>
  <si>
    <t xml:space="preserve"> - Úroky z úveru z projektu</t>
  </si>
  <si>
    <t xml:space="preserve"> - Úroky z úveru ostatné</t>
  </si>
  <si>
    <t>Základ dane z príjmu</t>
  </si>
  <si>
    <t>Daň z príjmu 22%</t>
  </si>
  <si>
    <t>EBITDA</t>
  </si>
  <si>
    <t>Nákladové úroky</t>
  </si>
  <si>
    <t xml:space="preserve"> - Nákladové úroky</t>
  </si>
  <si>
    <t>Cash flow</t>
  </si>
  <si>
    <t>Zisk po zdanení</t>
  </si>
  <si>
    <t xml:space="preserve"> - Splátka istiny z projektu</t>
  </si>
  <si>
    <t xml:space="preserve"> - Splátka istiny ostatné</t>
  </si>
  <si>
    <t>Čistý cash flow</t>
  </si>
  <si>
    <t>Výpočet dane z príjmu a čistého zisku</t>
  </si>
  <si>
    <t xml:space="preserve">Vlastné zdroje </t>
  </si>
  <si>
    <t>NFP z fondov EÚ</t>
  </si>
  <si>
    <t>Zostatková hodnota investície</t>
  </si>
  <si>
    <t xml:space="preserve"> - Výdavky z prevádzky</t>
  </si>
  <si>
    <t xml:space="preserve"> - Celkové investičné výdavky projektu</t>
  </si>
  <si>
    <t>Zostatková hodnota z existujúceho majetku</t>
  </si>
  <si>
    <t xml:space="preserve">   kontrolný riadok</t>
  </si>
  <si>
    <t xml:space="preserve">Výpočet EBITDA </t>
  </si>
  <si>
    <t>Výpočet CASH FLOW</t>
  </si>
  <si>
    <t>Celkom kladné toky cash flow</t>
  </si>
  <si>
    <t xml:space="preserve"> - Výdavky na prevádzku</t>
  </si>
  <si>
    <t>Celkom záporné toky cash flow</t>
  </si>
  <si>
    <t xml:space="preserve"> - Obnovovacie investície</t>
  </si>
  <si>
    <t>Doba realizácie projektu vrátane 3 rokov prevádzky pred projektom</t>
  </si>
  <si>
    <t>PRÍJMY Z PREVÁDZKY</t>
  </si>
  <si>
    <t>Doba realizácie projektu v rokoch</t>
  </si>
  <si>
    <t>Je žiadateľ platcom DPH?</t>
  </si>
  <si>
    <t>Spolu priame a nepriame výdavky</t>
  </si>
  <si>
    <t>Pripočítateľné a odpočítateľné položky k základu dane</t>
  </si>
  <si>
    <t>Aká je výška intenzity pomoci?</t>
  </si>
  <si>
    <t>Zdroje financovania projektu</t>
  </si>
  <si>
    <t>Začiatok fungovania podniku</t>
  </si>
  <si>
    <t>Počet rokov fungovania podniku</t>
  </si>
  <si>
    <t>Poradové číslo</t>
  </si>
  <si>
    <t>Názov dodávateľa</t>
  </si>
  <si>
    <t>Lokálna príslušnosť dodávateľa</t>
  </si>
  <si>
    <t>Objem ročných dodávok (v EUR)</t>
  </si>
  <si>
    <t>Spolu objem ročných dodávok (v EUR)</t>
  </si>
  <si>
    <t>Zoznam dodávateľov žiadateľa a ich finančného obratu</t>
  </si>
  <si>
    <t>Počet dodávateľov</t>
  </si>
  <si>
    <t>Ročný objem dodávok (v EUR) celkom</t>
  </si>
  <si>
    <t>Ročný objem dodávok (v EUR) z regiónu</t>
  </si>
  <si>
    <t>Príslušnosť k regiónu</t>
  </si>
  <si>
    <t>Podiel lokálnych dodávok voči celkovým dodávkam</t>
  </si>
  <si>
    <t>Počet lokálnych dodávateľov</t>
  </si>
  <si>
    <t>Podiel počtu lokálnych dodávateľov voči celkovému počtu dodávateľov</t>
  </si>
  <si>
    <t>Slovensko</t>
  </si>
  <si>
    <t>Iné krajiny</t>
  </si>
  <si>
    <t>Zoznam nových odberateľov žiadateľa a ich finančného obratu</t>
  </si>
  <si>
    <t>Názov odberateľa</t>
  </si>
  <si>
    <t>Objem ročných tržieb (v EUR)</t>
  </si>
  <si>
    <t>Počet odberateľov</t>
  </si>
  <si>
    <t>Počet odberateľských zmlúv</t>
  </si>
  <si>
    <t>Objem zazmluvnených odberateľských kontraktov</t>
  </si>
  <si>
    <t>Názov odberateľskej zmluvy</t>
  </si>
  <si>
    <t>Predmet zmluvy</t>
  </si>
  <si>
    <t>na kúpu tovarov</t>
  </si>
  <si>
    <t>na kúpu služieb</t>
  </si>
  <si>
    <t>Prvý rok prevádzky</t>
  </si>
  <si>
    <t>Podiel odhadovaného peňažného objemu novozazmluvnených kontraktov k prevádzkovým výdavkom v prvom roku prevádzky</t>
  </si>
  <si>
    <t xml:space="preserve">Vyhodnotenie kritéria </t>
  </si>
  <si>
    <r>
      <rPr>
        <sz val="10"/>
        <color theme="1"/>
        <rFont val="Symbol"/>
        <family val="1"/>
        <charset val="2"/>
      </rPr>
      <t>&lt;</t>
    </r>
    <r>
      <rPr>
        <sz val="10"/>
        <color theme="1"/>
        <rFont val="Arial"/>
        <family val="2"/>
        <charset val="238"/>
      </rPr>
      <t>2</t>
    </r>
  </si>
  <si>
    <t>≥2</t>
  </si>
  <si>
    <t>≥ 25%</t>
  </si>
  <si>
    <t>≥ 10%</t>
  </si>
  <si>
    <t>&gt; 50%</t>
  </si>
  <si>
    <t>&gt; 25%</t>
  </si>
  <si>
    <t>počet bodov</t>
  </si>
  <si>
    <t>Základ dane</t>
  </si>
  <si>
    <t>Hlavná aktivita projektu 1:</t>
  </si>
  <si>
    <t>Obstaranie hmotného a nehmotného majektu nevyhnutných pre výrobu a inovácie</t>
  </si>
  <si>
    <t>Hlavná aktivita projektu 2:</t>
  </si>
  <si>
    <t>019 - Ostatný dlhodobý nehmotný majetok</t>
  </si>
  <si>
    <t>Výdavky na rekonštrukcie, úpravu a obnovu budov v súvislosti s nákupom nových technológií, zariadení</t>
  </si>
  <si>
    <t xml:space="preserve">Hlavná aktivita projektu 3: </t>
  </si>
  <si>
    <t>Podpora marketingových aktivít (účasť na workshopoch, veľtrhoch, výstavách, propagácia miestnych výrobkov, spracovávanie marketingových stratégií pre miestne produkty, a pod.)</t>
  </si>
  <si>
    <t xml:space="preserve">Hlavná aktivita projektu 4: </t>
  </si>
  <si>
    <t xml:space="preserve">Hlavná aktivita projektu 5: </t>
  </si>
  <si>
    <t>RoPDE</t>
  </si>
  <si>
    <t>Základ dane kumulatív</t>
  </si>
  <si>
    <t>Prevádzkový príjem</t>
  </si>
  <si>
    <t>Náklady na vývoj</t>
  </si>
  <si>
    <t>Náklady na vývoj (kum)</t>
  </si>
  <si>
    <t xml:space="preserve">Rozhodujúce obdobie </t>
  </si>
  <si>
    <t>RoPDE v rozhodujúcom období</t>
  </si>
  <si>
    <t>Doba realizácie projektu</t>
  </si>
  <si>
    <t>&gt;-1</t>
  </si>
  <si>
    <t>&gt;=-2</t>
  </si>
  <si>
    <t>Analýza odberateľov / PRÍJMOV</t>
  </si>
  <si>
    <t>Výška ročných prevádzkových príjmov</t>
  </si>
  <si>
    <t>Pozn.: je potrebné prekontrolovať, či prevádzkové príjmy dosiahnuté v prvom roku prevádzky sú vyššie ako suma objemu novozazmluvnených odberateľských kontraktov. Ak nie je vyššia, došlo ku chybnému zadaniu vstupných informácií. V tomto prípade vzorec vypočíta automaticky 0% a žiadateľ nezíska body za uvedené kritérium.</t>
  </si>
  <si>
    <t>Pozn.: je potrebné prekontrolovať, či hodnota celkových prevádzkových výdavkov nepresahuje výšku zazmluvnených kontraktov s dodávateľmi. Ak presiahne, zadané vstupné informácie sú chybné a vzorec automaticky vypočíta 0%. Žiadateľ teda nezíska z kritéria žiadne body.</t>
  </si>
  <si>
    <t>Prevádzkové výdavky v prvom roku prevádzky</t>
  </si>
  <si>
    <t>&lt;50%</t>
  </si>
  <si>
    <t>&gt;=50%</t>
  </si>
  <si>
    <t>&gt;=75%</t>
  </si>
  <si>
    <t>Začiatok fungovania podniku (rok)</t>
  </si>
  <si>
    <t>Rok podávania žiadosti o NFP</t>
  </si>
  <si>
    <t>Podľa veľkosti podniku sa žiadateľ radí do</t>
  </si>
  <si>
    <t>mikro</t>
  </si>
  <si>
    <t>malého</t>
  </si>
  <si>
    <t>stredného</t>
  </si>
  <si>
    <t xml:space="preserve">Podľa regiónu sa žiadateľ radí do </t>
  </si>
  <si>
    <t>VRR</t>
  </si>
  <si>
    <t>MRR</t>
  </si>
  <si>
    <t>* MRR - málo rozvinutý región</t>
  </si>
  <si>
    <t>* VRR - viac rozvinutý región</t>
  </si>
  <si>
    <t>podniku.</t>
  </si>
  <si>
    <t>Hodnotiace kritériá</t>
  </si>
  <si>
    <t>Stupeň kooperácie projektu s lokálnymi produkčnými systémami</t>
  </si>
  <si>
    <t>Stupeň inovácie produktu alebo služby</t>
  </si>
  <si>
    <t>Stupeň prežitia podniku</t>
  </si>
  <si>
    <t>Počet bodov</t>
  </si>
  <si>
    <t>Analýza dodávateľov / VÝDAVKOV</t>
  </si>
  <si>
    <t>Výška intenzity pomoci</t>
  </si>
  <si>
    <t>Mikro podnik</t>
  </si>
  <si>
    <t>Zdroje EÚ</t>
  </si>
  <si>
    <t>Zdroje ŠR</t>
  </si>
  <si>
    <t>Zdoje žiadateľa</t>
  </si>
  <si>
    <t>Umelecký šperk</t>
  </si>
  <si>
    <t>511 - Opravy a udržiavanie - budov aj technológií</t>
  </si>
  <si>
    <t>Prenájmy priestorov a technológií pre účely výroby (malosériovej), inovácií alebo inovatívnej distribúcie (s výnimkou stálych maloobchodných prevádzok) mimo kreatívneho centra</t>
  </si>
  <si>
    <t>Podpora kreatívnej tvorby a produkcie pre účely jej ďalšej distribúcie s cieľom rastu MSP a tvorby pracovných miest</t>
  </si>
  <si>
    <r>
      <t xml:space="preserve"> Podporná aktivita projektu</t>
    </r>
    <r>
      <rPr>
        <sz val="10"/>
        <rFont val="Arial"/>
        <family val="2"/>
        <charset val="238"/>
      </rPr>
      <t xml:space="preserve"> (výdavky súvisiace s riadením projektu, publicitou, verejným obstarávaním a prípravou žiadosti o NFP)</t>
    </r>
  </si>
  <si>
    <t>&lt;-2</t>
  </si>
</sst>
</file>

<file path=xl/styles.xml><?xml version="1.0" encoding="utf-8"?>
<styleSheet xmlns="http://schemas.openxmlformats.org/spreadsheetml/2006/main">
  <numFmts count="27">
    <numFmt numFmtId="43" formatCode="_-* #,##0.00\ _€_-;\-* #,##0.00\ _€_-;_-* &quot;-&quot;??\ _€_-;_-@_-"/>
    <numFmt numFmtId="164" formatCode="_-* #,##0.00\ _K_č_-;\-* #,##0.00\ _K_č_-;_-* &quot;-&quot;??\ _K_č_-;_-@_-"/>
    <numFmt numFmtId="165" formatCode="0.0%"/>
    <numFmt numFmtId="166" formatCode="0.000"/>
    <numFmt numFmtId="167" formatCode="#,##0.000"/>
    <numFmt numFmtId="168" formatCode="#,##0.00000"/>
    <numFmt numFmtId="169" formatCode="#,##0.0000"/>
    <numFmt numFmtId="170" formatCode="#,##0.000000"/>
    <numFmt numFmtId="171" formatCode="#,##0.00\ &quot;€&quot;"/>
    <numFmt numFmtId="172" formatCode="_-* #,##0.00_-;\-* #,##0.00_-;_-* &quot;-&quot;??_-;_-@_-"/>
    <numFmt numFmtId="173" formatCode="mm/dd/yy"/>
    <numFmt numFmtId="174" formatCode="0_);[Red]\(0\)"/>
    <numFmt numFmtId="175" formatCode="_-* #,##0.00\ &quot;Kč&quot;_-;\-* #,##0.00\ &quot;Kč&quot;_-;_-* &quot;-&quot;??\ &quot;Kč&quot;_-;_-@_-"/>
    <numFmt numFmtId="176" formatCode="0.0000000%"/>
    <numFmt numFmtId="177" formatCode="#,##0.00_ ;[Red]\-#,##0.00\ "/>
    <numFmt numFmtId="178" formatCode="#,##0_ ;[Red]\-#,##0\ "/>
    <numFmt numFmtId="179" formatCode="#,##0.0"/>
    <numFmt numFmtId="180" formatCode="_-* #,##0.00\ _S_k_-;\-* #,##0.00\ _S_k_-;_-* &quot;-&quot;??\ _S_k_-;_-@_-"/>
    <numFmt numFmtId="181" formatCode="_-* #,##0\ _S_k_-;\-* #,##0\ _S_k_-;_-* &quot;-&quot;\ _S_k_-;_-@_-"/>
    <numFmt numFmtId="182" formatCode="0.00000000000000000000%"/>
    <numFmt numFmtId="183" formatCode="0.000000000000000%"/>
    <numFmt numFmtId="184" formatCode="_-* #,##0.00\ _S_k_-;\-* #,##0.00\ _S_k_-;_-* &quot;-&quot;\ _S_k_-;_-@_-"/>
    <numFmt numFmtId="185" formatCode="#,##0.0000\ [$EUR]"/>
    <numFmt numFmtId="186" formatCode="0.0000%"/>
    <numFmt numFmtId="187" formatCode="[$$-409]#,##0"/>
    <numFmt numFmtId="188" formatCode="#,##0.00\ [$EUR]"/>
    <numFmt numFmtId="189" formatCode="000\ 00"/>
  </numFmts>
  <fonts count="73">
    <font>
      <sz val="11"/>
      <color theme="1"/>
      <name val="Calibri"/>
      <family val="2"/>
      <charset val="238"/>
      <scheme val="minor"/>
    </font>
    <font>
      <sz val="10"/>
      <name val="Arial CE"/>
      <charset val="238"/>
    </font>
    <font>
      <sz val="10"/>
      <name val="Arial Narrow"/>
      <family val="2"/>
      <charset val="238"/>
    </font>
    <font>
      <i/>
      <sz val="10"/>
      <name val="Arial Narrow"/>
      <family val="2"/>
      <charset val="238"/>
    </font>
    <font>
      <b/>
      <i/>
      <sz val="10"/>
      <name val="Arial Narrow"/>
      <family val="2"/>
      <charset val="238"/>
    </font>
    <font>
      <b/>
      <sz val="10"/>
      <name val="Arial Narrow"/>
      <family val="2"/>
      <charset val="238"/>
    </font>
    <font>
      <sz val="8"/>
      <color indexed="81"/>
      <name val="Tahoma"/>
      <family val="2"/>
      <charset val="238"/>
    </font>
    <font>
      <sz val="10"/>
      <name val="Arial CE"/>
      <family val="2"/>
      <charset val="238"/>
    </font>
    <font>
      <b/>
      <sz val="10"/>
      <name val="Arial CE"/>
      <family val="2"/>
      <charset val="238"/>
    </font>
    <font>
      <b/>
      <i/>
      <sz val="10"/>
      <name val="Arial CE"/>
      <family val="2"/>
      <charset val="238"/>
    </font>
    <font>
      <b/>
      <sz val="10"/>
      <name val="Arial"/>
      <family val="2"/>
      <charset val="238"/>
    </font>
    <font>
      <b/>
      <i/>
      <sz val="10"/>
      <name val="Arial"/>
      <family val="2"/>
      <charset val="238"/>
    </font>
    <font>
      <sz val="10"/>
      <name val="Arial"/>
      <family val="2"/>
      <charset val="238"/>
    </font>
    <font>
      <i/>
      <sz val="10"/>
      <name val="Arial"/>
      <family val="2"/>
      <charset val="238"/>
    </font>
    <font>
      <b/>
      <sz val="11"/>
      <name val="Arial Narrow"/>
      <family val="2"/>
      <charset val="238"/>
    </font>
    <font>
      <sz val="11"/>
      <color theme="1"/>
      <name val="Calibri"/>
      <family val="2"/>
      <charset val="238"/>
      <scheme val="minor"/>
    </font>
    <font>
      <b/>
      <sz val="11"/>
      <color theme="1"/>
      <name val="Calibri"/>
      <family val="2"/>
      <charset val="238"/>
      <scheme val="minor"/>
    </font>
    <font>
      <b/>
      <sz val="9"/>
      <color indexed="81"/>
      <name val="Tahoma"/>
      <family val="2"/>
      <charset val="238"/>
    </font>
    <font>
      <sz val="9"/>
      <color indexed="81"/>
      <name val="Tahoma"/>
      <family val="2"/>
      <charset val="238"/>
    </font>
    <font>
      <sz val="10"/>
      <color indexed="8"/>
      <name val="Arial"/>
      <family val="2"/>
      <charset val="238"/>
    </font>
    <font>
      <sz val="10"/>
      <name val="Helv"/>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8"/>
      <name val="Calibri"/>
      <family val="2"/>
      <charset val="238"/>
    </font>
    <font>
      <sz val="10"/>
      <name val="Arial"/>
      <family val="2"/>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1"/>
      <color theme="10"/>
      <name val="Calibri"/>
      <family val="2"/>
      <charset val="238"/>
      <scheme val="minor"/>
    </font>
    <font>
      <u/>
      <sz val="11"/>
      <color theme="10"/>
      <name val="Calibri"/>
      <family val="2"/>
      <charset val="238"/>
    </font>
    <font>
      <b/>
      <sz val="11"/>
      <color indexed="9"/>
      <name val="Calibri"/>
      <family val="2"/>
      <charset val="238"/>
    </font>
    <font>
      <sz val="11"/>
      <color indexed="62"/>
      <name val="Calibri"/>
      <family val="2"/>
      <charset val="238"/>
    </font>
    <font>
      <sz val="11"/>
      <color indexed="52"/>
      <name val="Calibri"/>
      <family val="2"/>
      <charset val="238"/>
    </font>
    <font>
      <b/>
      <sz val="18"/>
      <color indexed="56"/>
      <name val="Cambria"/>
      <family val="2"/>
      <charset val="238"/>
    </font>
    <font>
      <sz val="11"/>
      <color indexed="60"/>
      <name val="Calibri"/>
      <family val="2"/>
      <charset val="238"/>
    </font>
    <font>
      <sz val="8"/>
      <name val="Times New Roman"/>
      <family val="1"/>
      <charset val="238"/>
    </font>
    <font>
      <b/>
      <sz val="11"/>
      <color indexed="63"/>
      <name val="Calibri"/>
      <family val="2"/>
      <charset val="238"/>
    </font>
    <font>
      <sz val="9"/>
      <name val="Arial"/>
      <family val="2"/>
      <charset val="238"/>
    </font>
    <font>
      <b/>
      <sz val="10"/>
      <color indexed="8"/>
      <name val="Arial"/>
      <family val="2"/>
    </font>
    <font>
      <sz val="10"/>
      <color indexed="8"/>
      <name val="Arial"/>
      <family val="2"/>
    </font>
    <font>
      <sz val="11"/>
      <color indexed="10"/>
      <name val="Calibri"/>
      <family val="2"/>
      <charset val="238"/>
    </font>
    <font>
      <sz val="10"/>
      <color theme="0"/>
      <name val="Arial"/>
      <family val="2"/>
      <charset val="238"/>
    </font>
    <font>
      <sz val="10"/>
      <color theme="1"/>
      <name val="Arial"/>
      <family val="2"/>
      <charset val="238"/>
    </font>
    <font>
      <b/>
      <sz val="10"/>
      <color theme="1"/>
      <name val="Arial"/>
      <family val="2"/>
      <charset val="238"/>
    </font>
    <font>
      <sz val="10"/>
      <color rgb="FFC0C0C0"/>
      <name val="Arial"/>
      <family val="2"/>
      <charset val="238"/>
    </font>
    <font>
      <b/>
      <i/>
      <sz val="10"/>
      <color theme="1"/>
      <name val="Arial"/>
      <family val="2"/>
      <charset val="238"/>
    </font>
    <font>
      <i/>
      <sz val="10"/>
      <color theme="1"/>
      <name val="Arial"/>
      <family val="2"/>
      <charset val="238"/>
    </font>
    <font>
      <b/>
      <sz val="10"/>
      <name val="Arial CE"/>
      <charset val="238"/>
    </font>
    <font>
      <b/>
      <sz val="8"/>
      <color indexed="81"/>
      <name val="Tahoma"/>
      <family val="2"/>
      <charset val="238"/>
    </font>
    <font>
      <i/>
      <sz val="10"/>
      <name val="Arial CE"/>
      <family val="2"/>
      <charset val="238"/>
    </font>
    <font>
      <sz val="10"/>
      <color indexed="10"/>
      <name val="Arial Narrow"/>
      <family val="2"/>
      <charset val="238"/>
    </font>
    <font>
      <sz val="8"/>
      <color indexed="81"/>
      <name val="Tahoma"/>
      <family val="2"/>
    </font>
    <font>
      <sz val="9"/>
      <color indexed="81"/>
      <name val="Segoe UI"/>
      <family val="2"/>
      <charset val="238"/>
    </font>
    <font>
      <b/>
      <sz val="10"/>
      <color indexed="10"/>
      <name val="Arial"/>
      <family val="2"/>
      <charset val="238"/>
    </font>
    <font>
      <b/>
      <sz val="10"/>
      <color rgb="FFFF0000"/>
      <name val="Arial"/>
      <family val="2"/>
      <charset val="238"/>
    </font>
    <font>
      <sz val="8"/>
      <name val="Arial"/>
      <family val="2"/>
      <charset val="238"/>
    </font>
    <font>
      <b/>
      <sz val="8"/>
      <name val="Arial"/>
      <family val="2"/>
      <charset val="238"/>
    </font>
    <font>
      <b/>
      <sz val="16"/>
      <name val="Arial Narrow"/>
      <family val="2"/>
      <charset val="238"/>
    </font>
    <font>
      <b/>
      <i/>
      <sz val="10"/>
      <name val="Arial CE"/>
      <charset val="238"/>
    </font>
    <font>
      <sz val="10"/>
      <color theme="0" tint="-0.499984740745262"/>
      <name val="Arial CE"/>
      <family val="2"/>
      <charset val="238"/>
    </font>
    <font>
      <b/>
      <sz val="10"/>
      <color theme="0" tint="-0.499984740745262"/>
      <name val="Arial CE"/>
      <family val="2"/>
      <charset val="238"/>
    </font>
    <font>
      <b/>
      <sz val="18"/>
      <name val="Arial"/>
      <family val="2"/>
      <charset val="238"/>
    </font>
    <font>
      <sz val="10"/>
      <color theme="1"/>
      <name val="Symbol"/>
      <family val="1"/>
      <charset val="2"/>
    </font>
    <font>
      <sz val="10"/>
      <color theme="1"/>
      <name val="Calibri"/>
      <family val="2"/>
      <charset val="238"/>
    </font>
    <font>
      <sz val="10"/>
      <color theme="4" tint="0.79998168889431442"/>
      <name val="Arial"/>
      <family val="2"/>
      <charset val="238"/>
    </font>
    <font>
      <b/>
      <sz val="9"/>
      <color indexed="81"/>
      <name val="Segoe UI"/>
      <family val="2"/>
      <charset val="238"/>
    </font>
    <font>
      <i/>
      <sz val="9"/>
      <color theme="1"/>
      <name val="Arial"/>
      <family val="2"/>
      <charset val="238"/>
    </font>
    <font>
      <b/>
      <i/>
      <sz val="9"/>
      <color indexed="81"/>
      <name val="Tahoma"/>
      <family val="2"/>
      <charset val="238"/>
    </font>
    <font>
      <sz val="11"/>
      <color theme="4" tint="0.79998168889431442"/>
      <name val="Calibri"/>
      <family val="2"/>
      <charset val="238"/>
      <scheme val="minor"/>
    </font>
  </fonts>
  <fills count="3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0"/>
        <bgColor indexed="64"/>
      </patternFill>
    </fill>
    <fill>
      <patternFill patternType="solid">
        <fgColor indexed="40"/>
      </patternFill>
    </fill>
    <fill>
      <patternFill patternType="solid">
        <fgColor theme="0" tint="-0.24994659260841701"/>
        <bgColor indexed="64"/>
      </patternFill>
    </fill>
    <fill>
      <patternFill patternType="solid">
        <fgColor theme="0"/>
        <bgColor indexed="64"/>
      </patternFill>
    </fill>
    <fill>
      <patternFill patternType="solid">
        <fgColor indexed="9"/>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48"/>
      </left>
      <right style="thin">
        <color indexed="48"/>
      </right>
      <top style="thin">
        <color indexed="48"/>
      </top>
      <bottom style="thin">
        <color indexed="4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130">
    <xf numFmtId="0" fontId="0" fillId="0" borderId="0"/>
    <xf numFmtId="0" fontId="1" fillId="0" borderId="0"/>
    <xf numFmtId="164"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0" fontId="15" fillId="0" borderId="0"/>
    <xf numFmtId="0" fontId="19" fillId="0" borderId="0">
      <alignment vertical="top"/>
    </xf>
    <xf numFmtId="0" fontId="19" fillId="0" borderId="0">
      <alignment vertical="top"/>
    </xf>
    <xf numFmtId="0" fontId="20" fillId="0" borderId="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2" fillId="15"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5"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22" borderId="0" applyNumberFormat="0" applyBorder="0" applyAlignment="0" applyProtection="0"/>
    <xf numFmtId="0" fontId="23" fillId="6" borderId="0" applyNumberFormat="0" applyBorder="0" applyAlignment="0" applyProtection="0"/>
    <xf numFmtId="0" fontId="24" fillId="23" borderId="1" applyNumberFormat="0" applyAlignment="0" applyProtection="0"/>
    <xf numFmtId="0" fontId="25" fillId="0" borderId="2" applyNumberFormat="0" applyFill="0" applyAlignment="0" applyProtection="0"/>
    <xf numFmtId="172" fontId="12" fillId="0" borderId="0" applyFont="0" applyFill="0" applyBorder="0" applyAlignment="0" applyProtection="0"/>
    <xf numFmtId="164" fontId="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73" fontId="26" fillId="0" borderId="0" applyFont="0" applyFill="0" applyBorder="0" applyAlignment="0" applyProtection="0"/>
    <xf numFmtId="0" fontId="27" fillId="0" borderId="0" applyNumberFormat="0" applyFill="0" applyBorder="0" applyAlignment="0" applyProtection="0"/>
    <xf numFmtId="174" fontId="26" fillId="0" borderId="0" applyFont="0" applyFill="0" applyBorder="0" applyAlignment="0" applyProtection="0"/>
    <xf numFmtId="0" fontId="28" fillId="7"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4" fillId="24" borderId="6" applyNumberFormat="0" applyAlignment="0" applyProtection="0"/>
    <xf numFmtId="0" fontId="23" fillId="6" borderId="0" applyNumberFormat="0" applyBorder="0" applyAlignment="0" applyProtection="0"/>
    <xf numFmtId="0" fontId="35" fillId="10" borderId="1" applyNumberFormat="0" applyAlignment="0" applyProtection="0"/>
    <xf numFmtId="0" fontId="34" fillId="24" borderId="6" applyNumberFormat="0" applyAlignment="0" applyProtection="0"/>
    <xf numFmtId="0" fontId="36" fillId="0" borderId="7" applyNumberFormat="0" applyFill="0" applyAlignment="0" applyProtection="0"/>
    <xf numFmtId="175" fontId="1" fillId="0" borderId="0" applyFont="0" applyFill="0" applyBorder="0" applyAlignment="0" applyProtection="0"/>
    <xf numFmtId="0" fontId="37" fillId="0" borderId="0" applyNumberFormat="0" applyFill="0" applyBorder="0" applyAlignment="0" applyProtection="0"/>
    <xf numFmtId="0" fontId="38" fillId="25" borderId="0" applyNumberFormat="0" applyBorder="0" applyAlignment="0" applyProtection="0"/>
    <xf numFmtId="0" fontId="38" fillId="25" borderId="0" applyNumberFormat="0" applyBorder="0" applyAlignment="0" applyProtection="0"/>
    <xf numFmtId="0" fontId="20" fillId="0" borderId="0"/>
    <xf numFmtId="0" fontId="12"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 fillId="0" borderId="0"/>
    <xf numFmtId="0" fontId="15" fillId="0" borderId="0"/>
    <xf numFmtId="0" fontId="15" fillId="0" borderId="0"/>
    <xf numFmtId="0" fontId="15" fillId="0" borderId="0"/>
    <xf numFmtId="0" fontId="15" fillId="0" borderId="0"/>
    <xf numFmtId="0" fontId="15" fillId="0" borderId="0"/>
    <xf numFmtId="0" fontId="39" fillId="0" borderId="0"/>
    <xf numFmtId="0" fontId="1" fillId="0" borderId="0"/>
    <xf numFmtId="0" fontId="21" fillId="26" borderId="8" applyNumberFormat="0" applyFont="0" applyAlignment="0" applyProtection="0"/>
    <xf numFmtId="0" fontId="40" fillId="23" borderId="9" applyNumberFormat="0" applyAlignment="0" applyProtection="0"/>
    <xf numFmtId="9" fontId="1"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49" fontId="41" fillId="0" borderId="10">
      <alignment horizontal="center" vertical="center" wrapText="1"/>
    </xf>
    <xf numFmtId="0" fontId="41" fillId="0" borderId="10">
      <alignment horizontal="left" vertical="center" wrapText="1"/>
    </xf>
    <xf numFmtId="9" fontId="7" fillId="0" borderId="0" applyFont="0" applyFill="0" applyBorder="0" applyAlignment="0" applyProtection="0"/>
    <xf numFmtId="0" fontId="36" fillId="0" borderId="7" applyNumberFormat="0" applyFill="0" applyAlignment="0" applyProtection="0"/>
    <xf numFmtId="4" fontId="42" fillId="27" borderId="0" applyNumberFormat="0" applyProtection="0">
      <alignment horizontal="left" vertical="center" indent="1"/>
    </xf>
    <xf numFmtId="4" fontId="43" fillId="28" borderId="11" applyNumberFormat="0" applyProtection="0">
      <alignment horizontal="left" vertical="center" indent="1"/>
    </xf>
    <xf numFmtId="0" fontId="28" fillId="7" borderId="0" applyNumberFormat="0" applyBorder="0" applyAlignment="0" applyProtection="0"/>
    <xf numFmtId="49" fontId="26" fillId="0" borderId="0" applyFont="0" applyFill="0" applyBorder="0" applyAlignment="0" applyProtection="0"/>
    <xf numFmtId="0" fontId="44" fillId="0" borderId="0" applyNumberFormat="0" applyFill="0" applyBorder="0" applyAlignment="0" applyProtection="0"/>
    <xf numFmtId="0" fontId="37" fillId="0" borderId="0" applyNumberFormat="0" applyFill="0" applyBorder="0" applyAlignment="0" applyProtection="0"/>
    <xf numFmtId="0" fontId="25" fillId="0" borderId="2" applyNumberFormat="0" applyFill="0" applyAlignment="0" applyProtection="0"/>
    <xf numFmtId="0" fontId="27" fillId="0" borderId="0" applyNumberFormat="0" applyFill="0" applyBorder="0" applyAlignment="0" applyProtection="0"/>
    <xf numFmtId="0" fontId="44" fillId="0" borderId="0" applyNumberFormat="0" applyFill="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22" borderId="0" applyNumberFormat="0" applyBorder="0" applyAlignment="0" applyProtection="0"/>
    <xf numFmtId="9" fontId="1" fillId="0" borderId="0" applyFont="0" applyFill="0" applyBorder="0" applyAlignment="0" applyProtection="0"/>
    <xf numFmtId="185" fontId="1" fillId="0" borderId="0"/>
    <xf numFmtId="187" fontId="1" fillId="0" borderId="0"/>
    <xf numFmtId="187" fontId="12" fillId="0" borderId="0"/>
    <xf numFmtId="0" fontId="12" fillId="0" borderId="0"/>
    <xf numFmtId="0" fontId="12" fillId="0" borderId="0"/>
    <xf numFmtId="9" fontId="15" fillId="0" borderId="0" applyFont="0" applyFill="0" applyBorder="0" applyAlignment="0" applyProtection="0"/>
  </cellStyleXfs>
  <cellXfs count="449">
    <xf numFmtId="0" fontId="0" fillId="0" borderId="0" xfId="0"/>
    <xf numFmtId="0" fontId="2" fillId="2" borderId="0" xfId="1" applyFont="1" applyFill="1" applyProtection="1"/>
    <xf numFmtId="0" fontId="2" fillId="2" borderId="0" xfId="1" applyFont="1" applyFill="1" applyProtection="1">
      <protection locked="0"/>
    </xf>
    <xf numFmtId="3" fontId="3" fillId="2" borderId="0" xfId="1" applyNumberFormat="1" applyFont="1" applyFill="1" applyProtection="1"/>
    <xf numFmtId="1" fontId="4" fillId="2" borderId="0" xfId="1" applyNumberFormat="1" applyFont="1" applyFill="1" applyBorder="1" applyProtection="1"/>
    <xf numFmtId="0" fontId="5" fillId="2" borderId="0" xfId="1" applyFont="1" applyFill="1" applyProtection="1"/>
    <xf numFmtId="0" fontId="1" fillId="2" borderId="0" xfId="1" applyFill="1"/>
    <xf numFmtId="4" fontId="12" fillId="0" borderId="0" xfId="1" applyNumberFormat="1" applyFont="1" applyFill="1" applyBorder="1" applyProtection="1">
      <protection locked="0"/>
    </xf>
    <xf numFmtId="3" fontId="2" fillId="2" borderId="0" xfId="1" applyNumberFormat="1" applyFont="1" applyFill="1" applyProtection="1"/>
    <xf numFmtId="0" fontId="10" fillId="2" borderId="0" xfId="1" applyFont="1" applyFill="1" applyProtection="1"/>
    <xf numFmtId="3" fontId="11" fillId="2" borderId="0" xfId="1" applyNumberFormat="1" applyFont="1" applyFill="1" applyBorder="1" applyProtection="1"/>
    <xf numFmtId="0" fontId="12" fillId="2" borderId="0" xfId="1" applyFont="1" applyFill="1" applyProtection="1"/>
    <xf numFmtId="4" fontId="10" fillId="2" borderId="0" xfId="1" applyNumberFormat="1" applyFont="1" applyFill="1" applyProtection="1"/>
    <xf numFmtId="3" fontId="2" fillId="0" borderId="0" xfId="1" applyNumberFormat="1" applyFont="1" applyFill="1" applyProtection="1">
      <protection locked="0"/>
    </xf>
    <xf numFmtId="3" fontId="13" fillId="2" borderId="0" xfId="1" applyNumberFormat="1" applyFont="1" applyFill="1" applyProtection="1">
      <protection locked="0"/>
    </xf>
    <xf numFmtId="0" fontId="12" fillId="2" borderId="0" xfId="1" applyFont="1" applyFill="1" applyAlignment="1"/>
    <xf numFmtId="1" fontId="11" fillId="2" borderId="0" xfId="1" applyNumberFormat="1" applyFont="1" applyFill="1" applyBorder="1" applyProtection="1">
      <protection locked="0"/>
    </xf>
    <xf numFmtId="0" fontId="12" fillId="2" borderId="0" xfId="1" applyFont="1" applyFill="1"/>
    <xf numFmtId="0" fontId="10" fillId="2" borderId="0" xfId="1" applyFont="1" applyFill="1" applyAlignment="1">
      <alignment horizontal="left"/>
    </xf>
    <xf numFmtId="3" fontId="11" fillId="2" borderId="0" xfId="1" applyNumberFormat="1" applyFont="1" applyFill="1" applyBorder="1" applyProtection="1">
      <protection locked="0"/>
    </xf>
    <xf numFmtId="0" fontId="12" fillId="2" borderId="0" xfId="1" applyFont="1" applyFill="1" applyAlignment="1">
      <alignment horizontal="left"/>
    </xf>
    <xf numFmtId="0" fontId="13" fillId="2" borderId="0" xfId="1" applyFont="1" applyFill="1" applyAlignment="1"/>
    <xf numFmtId="167" fontId="12" fillId="2" borderId="0" xfId="1" applyNumberFormat="1" applyFont="1" applyFill="1"/>
    <xf numFmtId="4" fontId="12" fillId="2" borderId="0" xfId="1" applyNumberFormat="1" applyFont="1" applyFill="1"/>
    <xf numFmtId="0" fontId="13" fillId="2" borderId="0" xfId="1" applyFont="1" applyFill="1" applyAlignment="1">
      <alignment horizontal="left"/>
    </xf>
    <xf numFmtId="3" fontId="12" fillId="2" borderId="0" xfId="1" applyNumberFormat="1" applyFont="1" applyFill="1"/>
    <xf numFmtId="168" fontId="12" fillId="2" borderId="0" xfId="1" applyNumberFormat="1" applyFont="1" applyFill="1"/>
    <xf numFmtId="169" fontId="12" fillId="2" borderId="0" xfId="1" applyNumberFormat="1" applyFont="1" applyFill="1"/>
    <xf numFmtId="0" fontId="10" fillId="2" borderId="0" xfId="1" applyFont="1" applyFill="1" applyAlignment="1"/>
    <xf numFmtId="170" fontId="12" fillId="2" borderId="0" xfId="1" applyNumberFormat="1" applyFont="1" applyFill="1"/>
    <xf numFmtId="3" fontId="12" fillId="2" borderId="0" xfId="1" applyNumberFormat="1" applyFont="1" applyFill="1" applyProtection="1">
      <protection locked="0"/>
    </xf>
    <xf numFmtId="3" fontId="12" fillId="2" borderId="0" xfId="1" applyNumberFormat="1" applyFont="1" applyFill="1" applyAlignment="1" applyProtection="1">
      <alignment horizontal="right"/>
      <protection locked="0"/>
    </xf>
    <xf numFmtId="10" fontId="12" fillId="2" borderId="0" xfId="3" applyNumberFormat="1" applyFont="1" applyFill="1" applyProtection="1">
      <protection locked="0"/>
    </xf>
    <xf numFmtId="10" fontId="13" fillId="2" borderId="0" xfId="1" applyNumberFormat="1" applyFont="1" applyFill="1" applyAlignment="1">
      <alignment horizontal="right"/>
    </xf>
    <xf numFmtId="0" fontId="14" fillId="2" borderId="0" xfId="1" applyFont="1" applyFill="1" applyAlignment="1">
      <alignment horizontal="left"/>
    </xf>
    <xf numFmtId="0" fontId="14" fillId="2" borderId="0" xfId="1" applyFont="1" applyFill="1" applyAlignment="1"/>
    <xf numFmtId="4" fontId="10" fillId="2" borderId="0" xfId="1" applyNumberFormat="1" applyFont="1" applyFill="1" applyAlignment="1">
      <alignment horizontal="left"/>
    </xf>
    <xf numFmtId="4" fontId="10" fillId="2" borderId="0" xfId="1" applyNumberFormat="1" applyFont="1" applyFill="1" applyAlignment="1"/>
    <xf numFmtId="4" fontId="12" fillId="2" borderId="0" xfId="1" applyNumberFormat="1" applyFont="1" applyFill="1" applyAlignment="1"/>
    <xf numFmtId="4" fontId="10" fillId="2" borderId="0" xfId="1" applyNumberFormat="1" applyFont="1" applyFill="1"/>
    <xf numFmtId="0" fontId="10" fillId="2" borderId="0" xfId="1" applyFont="1" applyFill="1"/>
    <xf numFmtId="167" fontId="12" fillId="0" borderId="0" xfId="1" applyNumberFormat="1" applyFont="1" applyFill="1"/>
    <xf numFmtId="2" fontId="12" fillId="2" borderId="0" xfId="1" applyNumberFormat="1" applyFont="1" applyFill="1" applyAlignment="1">
      <alignment horizontal="left"/>
    </xf>
    <xf numFmtId="2" fontId="12" fillId="2" borderId="0" xfId="1" applyNumberFormat="1" applyFont="1" applyFill="1"/>
    <xf numFmtId="2" fontId="12" fillId="0" borderId="0" xfId="1" applyNumberFormat="1" applyFont="1" applyFill="1"/>
    <xf numFmtId="4" fontId="12" fillId="0" borderId="0" xfId="1" applyNumberFormat="1" applyFont="1" applyFill="1"/>
    <xf numFmtId="3" fontId="12" fillId="0" borderId="0" xfId="1" applyNumberFormat="1" applyFont="1" applyFill="1"/>
    <xf numFmtId="2" fontId="11" fillId="2" borderId="0" xfId="1" applyNumberFormat="1" applyFont="1" applyFill="1" applyAlignment="1"/>
    <xf numFmtId="2" fontId="11" fillId="2" borderId="0" xfId="1" applyNumberFormat="1" applyFont="1" applyFill="1"/>
    <xf numFmtId="0" fontId="11" fillId="2" borderId="0" xfId="1" applyFont="1" applyFill="1" applyAlignment="1">
      <alignment horizontal="left"/>
    </xf>
    <xf numFmtId="0" fontId="11" fillId="2" borderId="0" xfId="1" applyFont="1" applyFill="1" applyAlignment="1"/>
    <xf numFmtId="4" fontId="11" fillId="2" borderId="0" xfId="1" applyNumberFormat="1" applyFont="1" applyFill="1"/>
    <xf numFmtId="0" fontId="11" fillId="2" borderId="0" xfId="1" applyFont="1" applyFill="1"/>
    <xf numFmtId="0" fontId="11" fillId="2" borderId="0" xfId="1" applyFont="1" applyFill="1" applyAlignment="1">
      <alignment horizontal="right"/>
    </xf>
    <xf numFmtId="2" fontId="11" fillId="2" borderId="0" xfId="1" applyNumberFormat="1" applyFont="1" applyFill="1" applyAlignment="1">
      <alignment horizontal="right"/>
    </xf>
    <xf numFmtId="0" fontId="13" fillId="2" borderId="0" xfId="1" applyFont="1" applyFill="1" applyAlignment="1">
      <alignment horizontal="right"/>
    </xf>
    <xf numFmtId="2" fontId="12" fillId="2" borderId="0" xfId="1" applyNumberFormat="1" applyFont="1" applyFill="1" applyAlignment="1">
      <alignment horizontal="right"/>
    </xf>
    <xf numFmtId="2" fontId="13" fillId="2" borderId="0" xfId="1" applyNumberFormat="1" applyFont="1" applyFill="1" applyAlignment="1">
      <alignment horizontal="right"/>
    </xf>
    <xf numFmtId="4" fontId="12" fillId="2" borderId="0" xfId="1" applyNumberFormat="1" applyFont="1" applyFill="1" applyAlignment="1">
      <alignment horizontal="right"/>
    </xf>
    <xf numFmtId="4" fontId="13" fillId="2" borderId="0" xfId="1" applyNumberFormat="1" applyFont="1" applyFill="1" applyAlignment="1">
      <alignment horizontal="right"/>
    </xf>
    <xf numFmtId="3" fontId="13" fillId="2" borderId="0" xfId="1" applyNumberFormat="1" applyFont="1" applyFill="1" applyProtection="1"/>
    <xf numFmtId="0" fontId="13" fillId="2" borderId="0" xfId="1" applyFont="1" applyFill="1" applyAlignment="1" applyProtection="1"/>
    <xf numFmtId="0" fontId="10" fillId="2" borderId="0" xfId="1" applyFont="1" applyFill="1" applyAlignment="1" applyProtection="1">
      <alignment horizontal="left"/>
    </xf>
    <xf numFmtId="0" fontId="10" fillId="2" borderId="0" xfId="1" applyFont="1" applyFill="1" applyAlignment="1" applyProtection="1"/>
    <xf numFmtId="1" fontId="11" fillId="2" borderId="0" xfId="1" applyNumberFormat="1" applyFont="1" applyFill="1" applyBorder="1" applyProtection="1"/>
    <xf numFmtId="3" fontId="12" fillId="0" borderId="0" xfId="1" applyNumberFormat="1" applyFont="1" applyFill="1" applyProtection="1">
      <protection locked="0"/>
    </xf>
    <xf numFmtId="166" fontId="12" fillId="0" borderId="0" xfId="1" applyNumberFormat="1" applyFont="1" applyFill="1" applyProtection="1">
      <protection locked="0"/>
    </xf>
    <xf numFmtId="4" fontId="12" fillId="2" borderId="0" xfId="1" applyNumberFormat="1" applyFont="1" applyFill="1" applyProtection="1"/>
    <xf numFmtId="3" fontId="12" fillId="2" borderId="0" xfId="1" applyNumberFormat="1" applyFont="1" applyFill="1" applyProtection="1"/>
    <xf numFmtId="0" fontId="12" fillId="2" borderId="0" xfId="1" applyFont="1" applyFill="1" applyProtection="1">
      <protection locked="0"/>
    </xf>
    <xf numFmtId="166" fontId="12" fillId="2" borderId="0" xfId="1" applyNumberFormat="1" applyFont="1" applyFill="1" applyProtection="1">
      <protection locked="0"/>
    </xf>
    <xf numFmtId="3" fontId="11" fillId="2" borderId="0" xfId="1" applyNumberFormat="1" applyFont="1" applyFill="1" applyProtection="1"/>
    <xf numFmtId="3" fontId="12" fillId="3" borderId="0" xfId="1" applyNumberFormat="1" applyFont="1" applyFill="1" applyBorder="1" applyAlignment="1" applyProtection="1">
      <alignment wrapText="1"/>
    </xf>
    <xf numFmtId="3" fontId="12" fillId="3" borderId="0" xfId="1" applyNumberFormat="1" applyFont="1" applyFill="1" applyBorder="1" applyProtection="1"/>
    <xf numFmtId="0" fontId="12" fillId="3" borderId="0" xfId="1" applyFont="1" applyFill="1" applyProtection="1"/>
    <xf numFmtId="0" fontId="12" fillId="2" borderId="0" xfId="1" applyFont="1" applyFill="1" applyAlignment="1" applyProtection="1">
      <alignment vertical="center"/>
    </xf>
    <xf numFmtId="0" fontId="12" fillId="2" borderId="0" xfId="1" applyFont="1" applyFill="1" applyAlignment="1" applyProtection="1">
      <alignment horizontal="center"/>
      <protection locked="0"/>
    </xf>
    <xf numFmtId="0" fontId="12" fillId="2" borderId="0" xfId="1" applyFont="1" applyFill="1" applyAlignment="1" applyProtection="1">
      <alignment horizontal="center" vertical="center" wrapText="1"/>
    </xf>
    <xf numFmtId="0" fontId="12" fillId="2" borderId="0" xfId="1" applyFont="1" applyFill="1" applyAlignment="1" applyProtection="1">
      <alignment wrapText="1"/>
    </xf>
    <xf numFmtId="3" fontId="13" fillId="2" borderId="0" xfId="2" applyNumberFormat="1" applyFont="1" applyFill="1" applyProtection="1"/>
    <xf numFmtId="0" fontId="13" fillId="2" borderId="0" xfId="1" applyFont="1" applyFill="1" applyProtection="1"/>
    <xf numFmtId="3" fontId="12" fillId="2" borderId="0" xfId="2" applyNumberFormat="1" applyFont="1" applyFill="1" applyProtection="1"/>
    <xf numFmtId="3" fontId="12" fillId="2" borderId="0" xfId="1" applyNumberFormat="1" applyFont="1" applyFill="1" applyAlignment="1" applyProtection="1">
      <alignment wrapText="1"/>
    </xf>
    <xf numFmtId="0" fontId="12" fillId="2" borderId="0" xfId="1" applyFont="1" applyFill="1" applyAlignment="1" applyProtection="1">
      <alignment horizontal="center"/>
    </xf>
    <xf numFmtId="3" fontId="10" fillId="2" borderId="0" xfId="2" applyNumberFormat="1" applyFont="1" applyFill="1" applyProtection="1"/>
    <xf numFmtId="0" fontId="12" fillId="2" borderId="0" xfId="1" applyFont="1" applyFill="1" applyAlignment="1">
      <alignment horizontal="center" vertical="center" wrapText="1"/>
    </xf>
    <xf numFmtId="0" fontId="12" fillId="2" borderId="0" xfId="1" applyFont="1" applyFill="1" applyAlignment="1">
      <alignment wrapText="1"/>
    </xf>
    <xf numFmtId="0" fontId="12" fillId="2" borderId="0" xfId="1" applyFont="1" applyFill="1" applyAlignment="1">
      <alignment horizontal="center"/>
    </xf>
    <xf numFmtId="3" fontId="12" fillId="2" borderId="0" xfId="2" applyNumberFormat="1" applyFont="1" applyFill="1"/>
    <xf numFmtId="3" fontId="2" fillId="2" borderId="0" xfId="1" applyNumberFormat="1" applyFont="1" applyFill="1" applyAlignment="1" applyProtection="1"/>
    <xf numFmtId="3" fontId="2" fillId="4" borderId="0" xfId="1" applyNumberFormat="1" applyFont="1" applyFill="1" applyProtection="1"/>
    <xf numFmtId="3" fontId="5" fillId="2" borderId="0" xfId="1" applyNumberFormat="1" applyFont="1" applyFill="1" applyProtection="1"/>
    <xf numFmtId="3" fontId="7" fillId="2" borderId="0" xfId="1" applyNumberFormat="1" applyFont="1" applyFill="1" applyProtection="1"/>
    <xf numFmtId="0" fontId="3" fillId="2" borderId="0" xfId="1" applyNumberFormat="1" applyFont="1" applyFill="1" applyProtection="1"/>
    <xf numFmtId="3" fontId="3" fillId="2" borderId="0" xfId="1" applyNumberFormat="1" applyFont="1" applyFill="1" applyBorder="1" applyAlignment="1" applyProtection="1">
      <alignment horizontal="left"/>
    </xf>
    <xf numFmtId="3" fontId="9" fillId="2" borderId="0" xfId="1" applyNumberFormat="1" applyFont="1" applyFill="1" applyProtection="1"/>
    <xf numFmtId="3" fontId="3" fillId="2" borderId="0" xfId="1" applyNumberFormat="1" applyFont="1" applyFill="1" applyBorder="1" applyProtection="1"/>
    <xf numFmtId="3" fontId="53" fillId="2" borderId="0" xfId="1" applyNumberFormat="1" applyFont="1" applyFill="1" applyProtection="1"/>
    <xf numFmtId="3" fontId="2" fillId="2" borderId="0" xfId="1" applyNumberFormat="1" applyFont="1" applyFill="1" applyBorder="1" applyProtection="1"/>
    <xf numFmtId="4" fontId="2" fillId="2" borderId="0" xfId="1" applyNumberFormat="1" applyFont="1" applyFill="1" applyBorder="1" applyProtection="1"/>
    <xf numFmtId="3" fontId="5" fillId="2" borderId="0" xfId="1" applyNumberFormat="1" applyFont="1" applyFill="1" applyBorder="1" applyProtection="1"/>
    <xf numFmtId="177" fontId="5" fillId="2" borderId="0" xfId="1" applyNumberFormat="1" applyFont="1" applyFill="1" applyBorder="1" applyAlignment="1" applyProtection="1">
      <alignment horizontal="right"/>
    </xf>
    <xf numFmtId="177" fontId="5" fillId="2" borderId="0" xfId="1" applyNumberFormat="1" applyFont="1" applyFill="1" applyBorder="1" applyProtection="1"/>
    <xf numFmtId="3" fontId="8" fillId="2" borderId="0" xfId="1" applyNumberFormat="1" applyFont="1" applyFill="1" applyProtection="1"/>
    <xf numFmtId="178" fontId="2" fillId="2" borderId="0" xfId="1" applyNumberFormat="1" applyFont="1" applyFill="1" applyBorder="1" applyAlignment="1" applyProtection="1">
      <alignment horizontal="right"/>
    </xf>
    <xf numFmtId="178" fontId="2" fillId="2" borderId="0" xfId="1" applyNumberFormat="1" applyFont="1" applyFill="1" applyBorder="1" applyProtection="1"/>
    <xf numFmtId="9" fontId="2" fillId="2" borderId="0" xfId="4" applyFont="1" applyFill="1" applyBorder="1" applyProtection="1"/>
    <xf numFmtId="3" fontId="7" fillId="2" borderId="0" xfId="1" applyNumberFormat="1" applyFont="1" applyFill="1" applyBorder="1" applyProtection="1"/>
    <xf numFmtId="0" fontId="12" fillId="2" borderId="12" xfId="1" applyFont="1" applyFill="1" applyBorder="1" applyAlignment="1" applyProtection="1">
      <alignment vertical="top" wrapText="1"/>
    </xf>
    <xf numFmtId="180" fontId="12" fillId="2" borderId="12" xfId="1" applyNumberFormat="1" applyFont="1" applyFill="1" applyBorder="1" applyAlignment="1" applyProtection="1">
      <alignment vertical="center"/>
    </xf>
    <xf numFmtId="9" fontId="12" fillId="2" borderId="12" xfId="4" applyNumberFormat="1" applyFont="1" applyFill="1" applyBorder="1" applyAlignment="1" applyProtection="1">
      <alignment horizontal="center" vertical="center"/>
    </xf>
    <xf numFmtId="3" fontId="12" fillId="2" borderId="12" xfId="1" applyNumberFormat="1" applyFont="1" applyFill="1" applyBorder="1" applyAlignment="1" applyProtection="1">
      <alignment horizontal="center" vertical="center"/>
    </xf>
    <xf numFmtId="180" fontId="12" fillId="2" borderId="12" xfId="1" applyNumberFormat="1" applyFont="1" applyFill="1" applyBorder="1" applyAlignment="1" applyProtection="1">
      <alignment horizontal="center" vertical="center"/>
    </xf>
    <xf numFmtId="0" fontId="12" fillId="2" borderId="0" xfId="1" applyFont="1" applyFill="1" applyBorder="1" applyAlignment="1" applyProtection="1"/>
    <xf numFmtId="9" fontId="57" fillId="2" borderId="0" xfId="4" applyFont="1" applyFill="1" applyBorder="1" applyAlignment="1" applyProtection="1">
      <alignment horizontal="center"/>
    </xf>
    <xf numFmtId="181" fontId="12" fillId="2" borderId="0" xfId="1" applyNumberFormat="1" applyFont="1" applyFill="1" applyBorder="1" applyAlignment="1" applyProtection="1"/>
    <xf numFmtId="43" fontId="10" fillId="2" borderId="0" xfId="1" applyNumberFormat="1" applyFont="1" applyFill="1" applyAlignment="1" applyProtection="1"/>
    <xf numFmtId="180" fontId="10" fillId="2" borderId="0" xfId="1" applyNumberFormat="1" applyFont="1" applyFill="1" applyAlignment="1" applyProtection="1"/>
    <xf numFmtId="181" fontId="10" fillId="2" borderId="0" xfId="1" applyNumberFormat="1" applyFont="1" applyFill="1" applyAlignment="1" applyProtection="1"/>
    <xf numFmtId="43" fontId="12" fillId="2" borderId="12" xfId="1" applyNumberFormat="1" applyFont="1" applyFill="1" applyBorder="1" applyAlignment="1" applyProtection="1">
      <alignment vertical="center"/>
    </xf>
    <xf numFmtId="10" fontId="12" fillId="2" borderId="12" xfId="4" applyNumberFormat="1" applyFont="1" applyFill="1" applyBorder="1" applyAlignment="1" applyProtection="1">
      <alignment horizontal="center" vertical="center"/>
    </xf>
    <xf numFmtId="182" fontId="12" fillId="2" borderId="0" xfId="1" applyNumberFormat="1" applyFont="1" applyFill="1" applyProtection="1"/>
    <xf numFmtId="3" fontId="12" fillId="2" borderId="19" xfId="1" applyNumberFormat="1" applyFont="1" applyFill="1" applyBorder="1" applyAlignment="1" applyProtection="1"/>
    <xf numFmtId="2" fontId="12" fillId="2" borderId="19" xfId="1" applyNumberFormat="1" applyFont="1" applyFill="1" applyBorder="1" applyAlignment="1" applyProtection="1">
      <alignment horizontal="center"/>
    </xf>
    <xf numFmtId="2" fontId="12" fillId="2" borderId="20" xfId="1" applyNumberFormat="1" applyFont="1" applyFill="1" applyBorder="1" applyAlignment="1" applyProtection="1"/>
    <xf numFmtId="2" fontId="12" fillId="2" borderId="0" xfId="1" applyNumberFormat="1" applyFont="1" applyFill="1" applyAlignment="1" applyProtection="1"/>
    <xf numFmtId="3" fontId="12" fillId="2" borderId="12" xfId="1" applyNumberFormat="1" applyFont="1" applyFill="1" applyBorder="1" applyProtection="1"/>
    <xf numFmtId="4" fontId="12" fillId="2" borderId="12" xfId="1" applyNumberFormat="1" applyFont="1" applyFill="1" applyBorder="1" applyAlignment="1" applyProtection="1">
      <alignment horizontal="right"/>
    </xf>
    <xf numFmtId="9" fontId="12" fillId="2" borderId="12" xfId="1" applyNumberFormat="1" applyFont="1" applyFill="1" applyBorder="1" applyAlignment="1" applyProtection="1">
      <alignment horizontal="center"/>
    </xf>
    <xf numFmtId="3" fontId="12" fillId="2" borderId="0" xfId="1" applyNumberFormat="1" applyFont="1" applyFill="1" applyBorder="1" applyAlignment="1" applyProtection="1"/>
    <xf numFmtId="2" fontId="12" fillId="2" borderId="0" xfId="1" applyNumberFormat="1" applyFont="1" applyFill="1" applyBorder="1" applyAlignment="1" applyProtection="1">
      <alignment horizontal="center"/>
    </xf>
    <xf numFmtId="2" fontId="12" fillId="2" borderId="22" xfId="1" applyNumberFormat="1" applyFont="1" applyFill="1" applyBorder="1" applyAlignment="1" applyProtection="1"/>
    <xf numFmtId="10" fontId="12" fillId="2" borderId="12" xfId="1" applyNumberFormat="1" applyFont="1" applyFill="1" applyBorder="1" applyAlignment="1" applyProtection="1">
      <alignment horizontal="center"/>
    </xf>
    <xf numFmtId="2" fontId="12" fillId="2" borderId="25" xfId="1" applyNumberFormat="1" applyFont="1" applyFill="1" applyBorder="1" applyAlignment="1" applyProtection="1"/>
    <xf numFmtId="3" fontId="12" fillId="2" borderId="25" xfId="1" applyNumberFormat="1" applyFont="1" applyFill="1" applyBorder="1" applyAlignment="1" applyProtection="1">
      <alignment horizontal="center"/>
    </xf>
    <xf numFmtId="3" fontId="12" fillId="2" borderId="26" xfId="1" applyNumberFormat="1" applyFont="1" applyFill="1" applyBorder="1" applyAlignment="1" applyProtection="1">
      <alignment horizontal="center"/>
    </xf>
    <xf numFmtId="3" fontId="12" fillId="2" borderId="18" xfId="1" applyNumberFormat="1" applyFont="1" applyFill="1" applyBorder="1" applyProtection="1"/>
    <xf numFmtId="3" fontId="12" fillId="2" borderId="19" xfId="1" applyNumberFormat="1" applyFont="1" applyFill="1" applyBorder="1" applyProtection="1"/>
    <xf numFmtId="3" fontId="12" fillId="2" borderId="13" xfId="1" applyNumberFormat="1" applyFont="1" applyFill="1" applyBorder="1" applyAlignment="1" applyProtection="1">
      <alignment horizontal="center"/>
    </xf>
    <xf numFmtId="3" fontId="12" fillId="2" borderId="13" xfId="1" applyNumberFormat="1" applyFont="1" applyFill="1" applyBorder="1" applyProtection="1"/>
    <xf numFmtId="3" fontId="12" fillId="2" borderId="0" xfId="1" applyNumberFormat="1" applyFont="1" applyFill="1" applyBorder="1" applyAlignment="1" applyProtection="1">
      <alignment horizontal="right"/>
    </xf>
    <xf numFmtId="4" fontId="12" fillId="2" borderId="0" xfId="1" applyNumberFormat="1" applyFont="1" applyFill="1" applyBorder="1" applyProtection="1"/>
    <xf numFmtId="4" fontId="12" fillId="2" borderId="22" xfId="1" applyNumberFormat="1" applyFont="1" applyFill="1" applyBorder="1" applyProtection="1"/>
    <xf numFmtId="3" fontId="12" fillId="2" borderId="21" xfId="1" applyNumberFormat="1" applyFont="1" applyFill="1" applyBorder="1" applyProtection="1"/>
    <xf numFmtId="9" fontId="12" fillId="2" borderId="23" xfId="4" applyFont="1" applyFill="1" applyBorder="1" applyAlignment="1" applyProtection="1">
      <alignment horizontal="center"/>
    </xf>
    <xf numFmtId="10" fontId="12" fillId="2" borderId="23" xfId="4" applyNumberFormat="1" applyFont="1" applyFill="1" applyBorder="1" applyAlignment="1" applyProtection="1">
      <alignment horizontal="center"/>
    </xf>
    <xf numFmtId="182" fontId="12" fillId="2" borderId="23" xfId="4" applyNumberFormat="1" applyFont="1" applyFill="1" applyBorder="1" applyAlignment="1" applyProtection="1">
      <alignment horizontal="left"/>
    </xf>
    <xf numFmtId="3" fontId="12" fillId="2" borderId="23" xfId="1" applyNumberFormat="1" applyFont="1" applyFill="1" applyBorder="1" applyAlignment="1" applyProtection="1">
      <alignment horizontal="center"/>
    </xf>
    <xf numFmtId="3" fontId="12" fillId="2" borderId="23" xfId="1" applyNumberFormat="1" applyFont="1" applyFill="1" applyBorder="1" applyAlignment="1" applyProtection="1"/>
    <xf numFmtId="0" fontId="12" fillId="2" borderId="12" xfId="1" applyFont="1" applyFill="1" applyBorder="1" applyAlignment="1" applyProtection="1">
      <alignment horizontal="center"/>
    </xf>
    <xf numFmtId="3" fontId="12" fillId="2" borderId="12" xfId="1" applyNumberFormat="1" applyFont="1" applyFill="1" applyBorder="1" applyAlignment="1" applyProtection="1">
      <alignment horizontal="center"/>
    </xf>
    <xf numFmtId="10" fontId="12" fillId="2" borderId="12" xfId="4" applyNumberFormat="1" applyFont="1" applyFill="1" applyBorder="1" applyAlignment="1" applyProtection="1">
      <alignment horizontal="center"/>
    </xf>
    <xf numFmtId="183" fontId="12" fillId="2" borderId="12" xfId="4" applyNumberFormat="1" applyFont="1" applyFill="1" applyBorder="1" applyAlignment="1" applyProtection="1">
      <alignment horizontal="center"/>
    </xf>
    <xf numFmtId="4" fontId="12" fillId="2" borderId="12" xfId="2" applyNumberFormat="1" applyFont="1" applyFill="1" applyBorder="1" applyAlignment="1" applyProtection="1"/>
    <xf numFmtId="3" fontId="12" fillId="2" borderId="22" xfId="1" applyNumberFormat="1" applyFont="1" applyFill="1" applyBorder="1" applyProtection="1"/>
    <xf numFmtId="3" fontId="12" fillId="2" borderId="0" xfId="1" applyNumberFormat="1" applyFont="1" applyFill="1" applyBorder="1" applyProtection="1"/>
    <xf numFmtId="183" fontId="12" fillId="2" borderId="12" xfId="1" applyNumberFormat="1" applyFont="1" applyFill="1" applyBorder="1" applyAlignment="1" applyProtection="1">
      <alignment horizontal="center"/>
    </xf>
    <xf numFmtId="3" fontId="12" fillId="2" borderId="25" xfId="1" applyNumberFormat="1" applyFont="1" applyFill="1" applyBorder="1" applyProtection="1"/>
    <xf numFmtId="3" fontId="12" fillId="2" borderId="26" xfId="1" applyNumberFormat="1" applyFont="1" applyFill="1" applyBorder="1" applyProtection="1"/>
    <xf numFmtId="4" fontId="12" fillId="2" borderId="0" xfId="1" applyNumberFormat="1" applyFont="1" applyFill="1" applyAlignment="1" applyProtection="1">
      <alignment horizontal="right"/>
    </xf>
    <xf numFmtId="9" fontId="12" fillId="2" borderId="0" xfId="4" applyFont="1" applyFill="1" applyProtection="1"/>
    <xf numFmtId="10" fontId="12" fillId="2" borderId="0" xfId="4" applyNumberFormat="1" applyFont="1" applyFill="1" applyProtection="1"/>
    <xf numFmtId="4" fontId="12" fillId="2" borderId="0" xfId="2" applyNumberFormat="1" applyFont="1" applyFill="1" applyAlignment="1" applyProtection="1"/>
    <xf numFmtId="182" fontId="12" fillId="2" borderId="0" xfId="4" applyNumberFormat="1" applyFont="1" applyFill="1" applyAlignment="1" applyProtection="1">
      <alignment horizontal="left"/>
    </xf>
    <xf numFmtId="3" fontId="10" fillId="2" borderId="0" xfId="1" applyNumberFormat="1" applyFont="1" applyFill="1" applyProtection="1"/>
    <xf numFmtId="0" fontId="12" fillId="2" borderId="0" xfId="1" applyFont="1" applyFill="1" applyAlignment="1" applyProtection="1"/>
    <xf numFmtId="165" fontId="58" fillId="2" borderId="0" xfId="4" applyNumberFormat="1" applyFont="1" applyFill="1" applyAlignment="1" applyProtection="1"/>
    <xf numFmtId="184" fontId="12" fillId="2" borderId="12" xfId="1" applyNumberFormat="1" applyFont="1" applyFill="1" applyBorder="1" applyAlignment="1" applyProtection="1"/>
    <xf numFmtId="181" fontId="12" fillId="2" borderId="12" xfId="1" applyNumberFormat="1" applyFont="1" applyFill="1" applyBorder="1" applyAlignment="1" applyProtection="1"/>
    <xf numFmtId="0" fontId="10" fillId="4" borderId="12"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xf>
    <xf numFmtId="180" fontId="12" fillId="4" borderId="12" xfId="1" applyNumberFormat="1" applyFont="1" applyFill="1" applyBorder="1" applyAlignment="1" applyProtection="1">
      <alignment horizontal="center" vertical="center"/>
    </xf>
    <xf numFmtId="10" fontId="12" fillId="30" borderId="12" xfId="4" applyNumberFormat="1" applyFont="1" applyFill="1" applyBorder="1" applyAlignment="1" applyProtection="1">
      <alignment horizontal="right" vertical="center"/>
      <protection locked="0"/>
    </xf>
    <xf numFmtId="10" fontId="57" fillId="4" borderId="12" xfId="4" applyNumberFormat="1" applyFont="1" applyFill="1" applyBorder="1" applyAlignment="1" applyProtection="1">
      <alignment horizontal="right" vertical="center"/>
    </xf>
    <xf numFmtId="180" fontId="12" fillId="0" borderId="12" xfId="1" applyNumberFormat="1" applyFont="1" applyFill="1" applyBorder="1" applyAlignment="1" applyProtection="1">
      <alignment vertical="center" wrapText="1"/>
      <protection locked="0"/>
    </xf>
    <xf numFmtId="0" fontId="10" fillId="4" borderId="13" xfId="1" applyFont="1" applyFill="1" applyBorder="1" applyAlignment="1" applyProtection="1">
      <alignment horizontal="center" vertical="center" wrapText="1"/>
    </xf>
    <xf numFmtId="0" fontId="12" fillId="4" borderId="12" xfId="1" applyFont="1" applyFill="1" applyBorder="1" applyAlignment="1" applyProtection="1">
      <alignment vertical="top" wrapText="1"/>
    </xf>
    <xf numFmtId="180" fontId="10" fillId="4" borderId="12" xfId="1" applyNumberFormat="1" applyFont="1" applyFill="1" applyBorder="1" applyAlignment="1" applyProtection="1">
      <alignment vertical="center"/>
    </xf>
    <xf numFmtId="9" fontId="10" fillId="4" borderId="12" xfId="4" applyNumberFormat="1" applyFont="1" applyFill="1" applyBorder="1" applyAlignment="1" applyProtection="1">
      <alignment horizontal="center" vertical="center"/>
    </xf>
    <xf numFmtId="0" fontId="0" fillId="2" borderId="0" xfId="0" applyFill="1"/>
    <xf numFmtId="0" fontId="16" fillId="2" borderId="0" xfId="0" applyFont="1" applyFill="1"/>
    <xf numFmtId="0" fontId="12" fillId="4" borderId="12" xfId="1" applyFont="1" applyFill="1" applyBorder="1" applyAlignment="1" applyProtection="1">
      <alignment horizontal="center" vertical="center" wrapText="1"/>
    </xf>
    <xf numFmtId="0" fontId="12" fillId="4" borderId="12" xfId="1" applyFont="1" applyFill="1" applyBorder="1" applyAlignment="1" applyProtection="1"/>
    <xf numFmtId="181" fontId="12" fillId="4" borderId="12" xfId="1" applyNumberFormat="1" applyFont="1" applyFill="1" applyBorder="1" applyAlignment="1" applyProtection="1"/>
    <xf numFmtId="184" fontId="12" fillId="4" borderId="12" xfId="1" applyNumberFormat="1" applyFont="1" applyFill="1" applyBorder="1" applyAlignment="1" applyProtection="1"/>
    <xf numFmtId="9" fontId="12" fillId="4" borderId="12" xfId="4" applyNumberFormat="1" applyFont="1" applyFill="1" applyBorder="1" applyAlignment="1" applyProtection="1">
      <alignment horizontal="center" vertical="center"/>
    </xf>
    <xf numFmtId="180" fontId="12" fillId="4" borderId="12" xfId="1" applyNumberFormat="1" applyFont="1" applyFill="1" applyBorder="1" applyAlignment="1" applyProtection="1">
      <alignment vertical="center"/>
    </xf>
    <xf numFmtId="180" fontId="10" fillId="4" borderId="12" xfId="1" applyNumberFormat="1" applyFont="1" applyFill="1" applyBorder="1" applyAlignment="1" applyProtection="1">
      <alignment horizontal="right" vertical="center"/>
    </xf>
    <xf numFmtId="0" fontId="12" fillId="2" borderId="12" xfId="2" applyNumberFormat="1" applyFont="1" applyFill="1" applyBorder="1" applyAlignment="1" applyProtection="1"/>
    <xf numFmtId="0" fontId="12" fillId="2" borderId="25" xfId="1" applyFont="1" applyFill="1" applyBorder="1" applyProtection="1"/>
    <xf numFmtId="0" fontId="10" fillId="2" borderId="25" xfId="1" applyFont="1" applyFill="1" applyBorder="1" applyAlignment="1" applyProtection="1">
      <alignment horizontal="right"/>
    </xf>
    <xf numFmtId="1" fontId="11" fillId="2" borderId="25" xfId="1" applyNumberFormat="1" applyFont="1" applyFill="1" applyBorder="1" applyProtection="1"/>
    <xf numFmtId="3" fontId="12" fillId="2" borderId="0" xfId="2" applyNumberFormat="1" applyFont="1" applyFill="1" applyBorder="1" applyProtection="1">
      <protection locked="0"/>
    </xf>
    <xf numFmtId="3" fontId="12" fillId="0" borderId="0" xfId="2" applyNumberFormat="1" applyFont="1" applyFill="1" applyBorder="1" applyProtection="1">
      <protection locked="0"/>
    </xf>
    <xf numFmtId="4" fontId="2" fillId="0" borderId="0" xfId="1" applyNumberFormat="1" applyFont="1" applyFill="1" applyBorder="1" applyProtection="1">
      <protection locked="0"/>
    </xf>
    <xf numFmtId="165" fontId="12" fillId="3" borderId="0" xfId="4" applyNumberFormat="1" applyFont="1" applyFill="1" applyBorder="1" applyAlignment="1" applyProtection="1">
      <alignment horizontal="center"/>
    </xf>
    <xf numFmtId="3" fontId="2" fillId="4" borderId="0" xfId="1" applyNumberFormat="1" applyFont="1" applyFill="1" applyBorder="1" applyProtection="1"/>
    <xf numFmtId="4" fontId="2" fillId="4" borderId="0" xfId="1" applyNumberFormat="1" applyFont="1" applyFill="1" applyBorder="1" applyProtection="1"/>
    <xf numFmtId="3" fontId="7" fillId="4" borderId="0" xfId="1" applyNumberFormat="1" applyFont="1" applyFill="1" applyProtection="1"/>
    <xf numFmtId="4" fontId="2" fillId="0" borderId="0" xfId="1" applyNumberFormat="1" applyFont="1" applyFill="1" applyBorder="1" applyProtection="1"/>
    <xf numFmtId="4" fontId="5" fillId="2" borderId="0" xfId="1" applyNumberFormat="1" applyFont="1" applyFill="1" applyBorder="1" applyProtection="1"/>
    <xf numFmtId="3" fontId="2" fillId="4" borderId="0" xfId="1" applyNumberFormat="1" applyFont="1" applyFill="1" applyBorder="1" applyAlignment="1" applyProtection="1">
      <alignment horizontal="right"/>
    </xf>
    <xf numFmtId="165" fontId="2" fillId="4" borderId="0" xfId="4" applyNumberFormat="1" applyFont="1" applyFill="1" applyBorder="1" applyAlignment="1" applyProtection="1">
      <alignment horizontal="left"/>
    </xf>
    <xf numFmtId="3" fontId="2" fillId="4" borderId="0" xfId="1" applyNumberFormat="1" applyFont="1" applyFill="1" applyBorder="1" applyAlignment="1" applyProtection="1">
      <alignment horizontal="left"/>
    </xf>
    <xf numFmtId="179" fontId="2" fillId="4" borderId="0" xfId="1" applyNumberFormat="1" applyFont="1" applyFill="1" applyProtection="1"/>
    <xf numFmtId="165" fontId="2" fillId="2" borderId="0" xfId="4" applyNumberFormat="1" applyFont="1" applyFill="1" applyBorder="1" applyProtection="1"/>
    <xf numFmtId="3" fontId="54" fillId="2" borderId="0" xfId="1" applyNumberFormat="1" applyFont="1" applyFill="1" applyBorder="1" applyProtection="1"/>
    <xf numFmtId="3" fontId="7" fillId="0" borderId="0" xfId="1" applyNumberFormat="1" applyFont="1" applyFill="1" applyProtection="1"/>
    <xf numFmtId="3" fontId="51" fillId="2" borderId="0" xfId="1" applyNumberFormat="1" applyFont="1" applyFill="1" applyProtection="1"/>
    <xf numFmtId="3" fontId="1" fillId="2" borderId="0" xfId="1" applyNumberFormat="1" applyFont="1" applyFill="1" applyProtection="1"/>
    <xf numFmtId="3" fontId="61" fillId="2" borderId="0" xfId="1" applyNumberFormat="1" applyFont="1" applyFill="1" applyBorder="1" applyProtection="1"/>
    <xf numFmtId="3" fontId="62" fillId="2" borderId="0" xfId="1" applyNumberFormat="1" applyFont="1" applyFill="1" applyProtection="1"/>
    <xf numFmtId="3" fontId="63" fillId="2" borderId="0" xfId="1" applyNumberFormat="1" applyFont="1" applyFill="1" applyProtection="1"/>
    <xf numFmtId="0" fontId="65" fillId="2" borderId="0" xfId="1" applyFont="1" applyFill="1" applyAlignment="1">
      <alignment horizontal="left"/>
    </xf>
    <xf numFmtId="1" fontId="2" fillId="0" borderId="0" xfId="1" applyNumberFormat="1" applyFont="1" applyFill="1" applyProtection="1">
      <protection locked="0"/>
    </xf>
    <xf numFmtId="3" fontId="7" fillId="2" borderId="0" xfId="1" applyNumberFormat="1" applyFont="1" applyFill="1" applyAlignment="1" applyProtection="1">
      <alignment wrapText="1"/>
    </xf>
    <xf numFmtId="10" fontId="12" fillId="2" borderId="0" xfId="3" applyNumberFormat="1" applyFont="1" applyFill="1" applyProtection="1"/>
    <xf numFmtId="4" fontId="12" fillId="2" borderId="0" xfId="1" applyNumberFormat="1" applyFont="1" applyFill="1" applyBorder="1" applyAlignment="1" applyProtection="1">
      <alignment horizontal="right"/>
    </xf>
    <xf numFmtId="0" fontId="46" fillId="2" borderId="0" xfId="0" applyFont="1" applyFill="1"/>
    <xf numFmtId="0" fontId="46" fillId="29" borderId="10" xfId="0" applyFont="1" applyFill="1" applyBorder="1" applyAlignment="1">
      <alignment horizontal="center" vertical="center" wrapText="1"/>
    </xf>
    <xf numFmtId="0" fontId="46" fillId="2" borderId="0" xfId="0" applyFont="1" applyFill="1" applyAlignment="1">
      <alignment wrapText="1"/>
    </xf>
    <xf numFmtId="0" fontId="46" fillId="4" borderId="10" xfId="0" applyFont="1" applyFill="1" applyBorder="1"/>
    <xf numFmtId="188" fontId="46" fillId="4" borderId="10" xfId="0" applyNumberFormat="1" applyFont="1" applyFill="1" applyBorder="1"/>
    <xf numFmtId="0" fontId="47" fillId="2" borderId="0" xfId="0" applyFont="1" applyFill="1"/>
    <xf numFmtId="9" fontId="46" fillId="2" borderId="0" xfId="0" applyNumberFormat="1" applyFont="1" applyFill="1"/>
    <xf numFmtId="4" fontId="46" fillId="2" borderId="0" xfId="0" applyNumberFormat="1" applyFont="1" applyFill="1"/>
    <xf numFmtId="10" fontId="47" fillId="2" borderId="0" xfId="129" applyNumberFormat="1" applyFont="1" applyFill="1"/>
    <xf numFmtId="2" fontId="46" fillId="2" borderId="0" xfId="0" applyNumberFormat="1" applyFont="1" applyFill="1"/>
    <xf numFmtId="0" fontId="47" fillId="3" borderId="0" xfId="0" applyFont="1" applyFill="1"/>
    <xf numFmtId="0" fontId="46" fillId="3" borderId="0" xfId="0" applyFont="1" applyFill="1"/>
    <xf numFmtId="10" fontId="46" fillId="3" borderId="0" xfId="0" applyNumberFormat="1" applyFont="1" applyFill="1"/>
    <xf numFmtId="188" fontId="46" fillId="3" borderId="0" xfId="0" applyNumberFormat="1" applyFont="1" applyFill="1"/>
    <xf numFmtId="1" fontId="46" fillId="3" borderId="0" xfId="0" applyNumberFormat="1" applyFont="1" applyFill="1" applyAlignment="1">
      <alignment horizontal="center"/>
    </xf>
    <xf numFmtId="189" fontId="46" fillId="3" borderId="0" xfId="0" applyNumberFormat="1" applyFont="1" applyFill="1"/>
    <xf numFmtId="188" fontId="46" fillId="3" borderId="0" xfId="0" applyNumberFormat="1" applyFont="1" applyFill="1" applyAlignment="1">
      <alignment horizontal="right"/>
    </xf>
    <xf numFmtId="10" fontId="47" fillId="3" borderId="0" xfId="0" applyNumberFormat="1" applyFont="1" applyFill="1"/>
    <xf numFmtId="16" fontId="46" fillId="2" borderId="0" xfId="0" applyNumberFormat="1" applyFont="1" applyFill="1"/>
    <xf numFmtId="9" fontId="46" fillId="2" borderId="0" xfId="0" applyNumberFormat="1" applyFont="1" applyFill="1" applyAlignment="1">
      <alignment horizontal="center"/>
    </xf>
    <xf numFmtId="0" fontId="46" fillId="2" borderId="0" xfId="0" applyFont="1" applyFill="1" applyAlignment="1">
      <alignment horizontal="center"/>
    </xf>
    <xf numFmtId="167" fontId="12" fillId="0" borderId="0" xfId="1" applyNumberFormat="1" applyFont="1" applyFill="1" applyProtection="1">
      <protection locked="0"/>
    </xf>
    <xf numFmtId="4" fontId="0" fillId="2" borderId="0" xfId="0" applyNumberFormat="1" applyFill="1"/>
    <xf numFmtId="1" fontId="0" fillId="2" borderId="0" xfId="0" applyNumberFormat="1" applyFill="1"/>
    <xf numFmtId="2" fontId="16" fillId="2" borderId="0" xfId="0" applyNumberFormat="1" applyFont="1" applyFill="1"/>
    <xf numFmtId="1" fontId="46" fillId="3" borderId="0" xfId="0" applyNumberFormat="1" applyFont="1" applyFill="1" applyAlignment="1">
      <alignment horizontal="left"/>
    </xf>
    <xf numFmtId="1" fontId="16" fillId="2" borderId="0" xfId="0" applyNumberFormat="1" applyFont="1" applyFill="1"/>
    <xf numFmtId="0" fontId="46" fillId="3" borderId="0" xfId="0" applyFont="1" applyFill="1" applyAlignment="1">
      <alignment horizontal="left" vertical="center"/>
    </xf>
    <xf numFmtId="0" fontId="70" fillId="2" borderId="0" xfId="0" applyFont="1" applyFill="1"/>
    <xf numFmtId="1" fontId="68" fillId="3" borderId="0" xfId="0" applyNumberFormat="1" applyFont="1" applyFill="1"/>
    <xf numFmtId="0" fontId="68" fillId="3" borderId="0" xfId="0" applyFont="1" applyFill="1"/>
    <xf numFmtId="0" fontId="46" fillId="3" borderId="0" xfId="0" quotePrefix="1" applyFont="1" applyFill="1" applyAlignment="1"/>
    <xf numFmtId="2" fontId="46" fillId="3" borderId="0" xfId="0" applyNumberFormat="1" applyFont="1" applyFill="1"/>
    <xf numFmtId="10" fontId="46" fillId="3" borderId="0" xfId="129" applyNumberFormat="1" applyFont="1" applyFill="1"/>
    <xf numFmtId="16" fontId="46" fillId="3" borderId="0" xfId="0" applyNumberFormat="1" applyFont="1" applyFill="1"/>
    <xf numFmtId="0" fontId="47" fillId="3" borderId="0" xfId="0" applyFont="1" applyFill="1" applyAlignment="1">
      <alignment horizontal="center"/>
    </xf>
    <xf numFmtId="0" fontId="67" fillId="3" borderId="10" xfId="0" applyFont="1" applyFill="1" applyBorder="1"/>
    <xf numFmtId="9" fontId="46" fillId="3" borderId="10" xfId="0" applyNumberFormat="1" applyFont="1" applyFill="1" applyBorder="1" applyAlignment="1">
      <alignment horizontal="center"/>
    </xf>
    <xf numFmtId="0" fontId="46" fillId="3" borderId="10" xfId="0" applyFont="1" applyFill="1" applyBorder="1"/>
    <xf numFmtId="0" fontId="46" fillId="3" borderId="10" xfId="0" applyFont="1" applyFill="1" applyBorder="1" applyAlignment="1">
      <alignment horizontal="center"/>
    </xf>
    <xf numFmtId="0" fontId="46" fillId="3" borderId="0" xfId="0" applyFont="1" applyFill="1" applyBorder="1"/>
    <xf numFmtId="9" fontId="46" fillId="3" borderId="0" xfId="0" applyNumberFormat="1" applyFont="1" applyFill="1" applyBorder="1" applyAlignment="1">
      <alignment horizontal="center"/>
    </xf>
    <xf numFmtId="2" fontId="47" fillId="3" borderId="0" xfId="0" applyNumberFormat="1" applyFont="1" applyFill="1"/>
    <xf numFmtId="0" fontId="46" fillId="3" borderId="10" xfId="0" applyFont="1" applyFill="1" applyBorder="1" applyAlignment="1">
      <alignment horizontal="right"/>
    </xf>
    <xf numFmtId="9" fontId="46" fillId="3" borderId="0" xfId="0" applyNumberFormat="1" applyFont="1" applyFill="1"/>
    <xf numFmtId="3" fontId="2" fillId="2" borderId="25" xfId="1" applyNumberFormat="1" applyFont="1" applyFill="1" applyBorder="1" applyProtection="1"/>
    <xf numFmtId="3" fontId="2" fillId="2" borderId="26" xfId="1" applyNumberFormat="1" applyFont="1" applyFill="1" applyBorder="1" applyProtection="1"/>
    <xf numFmtId="0" fontId="46" fillId="2" borderId="25" xfId="0" applyFont="1" applyFill="1" applyBorder="1"/>
    <xf numFmtId="0" fontId="46" fillId="2" borderId="25" xfId="0" applyFont="1" applyFill="1" applyBorder="1" applyAlignment="1">
      <alignment horizontal="center"/>
    </xf>
    <xf numFmtId="9" fontId="46" fillId="2" borderId="0" xfId="129" applyFont="1" applyFill="1" applyAlignment="1">
      <alignment horizontal="center"/>
    </xf>
    <xf numFmtId="10" fontId="47" fillId="2" borderId="0" xfId="129" applyNumberFormat="1" applyFont="1" applyFill="1" applyAlignment="1">
      <alignment horizontal="center"/>
    </xf>
    <xf numFmtId="4" fontId="2" fillId="4" borderId="0" xfId="1" applyNumberFormat="1" applyFont="1" applyFill="1" applyProtection="1"/>
    <xf numFmtId="10" fontId="5" fillId="4" borderId="0" xfId="4" applyNumberFormat="1" applyFont="1" applyFill="1" applyProtection="1"/>
    <xf numFmtId="10" fontId="5" fillId="4" borderId="0" xfId="4" applyNumberFormat="1" applyFont="1" applyFill="1" applyAlignment="1" applyProtection="1">
      <alignment horizontal="center"/>
    </xf>
    <xf numFmtId="0" fontId="68" fillId="2" borderId="0" xfId="0" applyFont="1" applyFill="1"/>
    <xf numFmtId="0" fontId="10" fillId="0" borderId="15" xfId="1" applyFont="1" applyFill="1" applyBorder="1" applyAlignment="1" applyProtection="1">
      <alignment horizontal="left" vertical="center" wrapText="1"/>
    </xf>
    <xf numFmtId="0" fontId="12" fillId="2" borderId="0" xfId="1" applyFont="1" applyFill="1" applyAlignment="1" applyProtection="1">
      <alignment horizontal="center"/>
    </xf>
    <xf numFmtId="3" fontId="12" fillId="2" borderId="0" xfId="2" applyNumberFormat="1" applyFont="1" applyFill="1" applyBorder="1" applyProtection="1"/>
    <xf numFmtId="3" fontId="7" fillId="2" borderId="0" xfId="1" applyNumberFormat="1" applyFont="1" applyFill="1" applyAlignment="1" applyProtection="1"/>
    <xf numFmtId="0" fontId="2" fillId="4" borderId="0" xfId="1" applyNumberFormat="1" applyFont="1" applyFill="1" applyAlignment="1" applyProtection="1">
      <alignment horizontal="left"/>
    </xf>
    <xf numFmtId="3" fontId="5" fillId="4" borderId="0" xfId="1" applyNumberFormat="1" applyFont="1" applyFill="1" applyProtection="1"/>
    <xf numFmtId="10" fontId="2" fillId="4" borderId="0" xfId="106" applyNumberFormat="1" applyFont="1" applyFill="1" applyProtection="1"/>
    <xf numFmtId="9" fontId="2" fillId="4" borderId="0" xfId="4" applyFont="1" applyFill="1" applyAlignment="1" applyProtection="1">
      <alignment horizontal="right"/>
    </xf>
    <xf numFmtId="3" fontId="2" fillId="4" borderId="0" xfId="1" applyNumberFormat="1" applyFont="1" applyFill="1" applyAlignment="1" applyProtection="1">
      <alignment horizontal="right"/>
    </xf>
    <xf numFmtId="176" fontId="2" fillId="4" borderId="0" xfId="4" applyNumberFormat="1" applyFont="1" applyFill="1" applyProtection="1"/>
    <xf numFmtId="10" fontId="2" fillId="4" borderId="0" xfId="4" applyNumberFormat="1" applyFont="1" applyFill="1" applyAlignment="1" applyProtection="1">
      <alignment horizontal="center"/>
    </xf>
    <xf numFmtId="9" fontId="5" fillId="4" borderId="0" xfId="4" applyFont="1" applyFill="1" applyProtection="1"/>
    <xf numFmtId="10" fontId="2" fillId="2" borderId="0" xfId="129" applyNumberFormat="1" applyFont="1" applyFill="1" applyProtection="1"/>
    <xf numFmtId="185" fontId="59" fillId="31" borderId="0" xfId="124" applyFont="1" applyFill="1" applyBorder="1" applyProtection="1"/>
    <xf numFmtId="1" fontId="60" fillId="31" borderId="0" xfId="124" applyNumberFormat="1" applyFont="1" applyFill="1" applyBorder="1" applyAlignment="1" applyProtection="1">
      <alignment horizontal="right"/>
    </xf>
    <xf numFmtId="186" fontId="59" fillId="4" borderId="10" xfId="124" applyNumberFormat="1" applyFont="1" applyFill="1" applyBorder="1" applyProtection="1"/>
    <xf numFmtId="169" fontId="59" fillId="31" borderId="0" xfId="124" applyNumberFormat="1" applyFont="1" applyFill="1" applyBorder="1" applyProtection="1"/>
    <xf numFmtId="4" fontId="59" fillId="31" borderId="0" xfId="124" applyNumberFormat="1" applyFont="1" applyFill="1" applyBorder="1" applyProtection="1"/>
    <xf numFmtId="3" fontId="59" fillId="31" borderId="0" xfId="124" applyNumberFormat="1" applyFont="1" applyFill="1" applyBorder="1" applyProtection="1"/>
    <xf numFmtId="3" fontId="64" fillId="2" borderId="0" xfId="1" applyNumberFormat="1" applyFont="1" applyFill="1" applyProtection="1"/>
    <xf numFmtId="3" fontId="7" fillId="0" borderId="0" xfId="1" applyNumberFormat="1" applyFont="1" applyFill="1" applyProtection="1">
      <protection locked="0"/>
    </xf>
    <xf numFmtId="180" fontId="12" fillId="2" borderId="12" xfId="1" applyNumberFormat="1" applyFont="1" applyFill="1" applyBorder="1" applyAlignment="1" applyProtection="1">
      <alignment vertical="center" wrapText="1"/>
    </xf>
    <xf numFmtId="10" fontId="12" fillId="2" borderId="12" xfId="4" applyNumberFormat="1" applyFont="1" applyFill="1" applyBorder="1" applyAlignment="1" applyProtection="1">
      <alignment horizontal="right" vertical="center"/>
    </xf>
    <xf numFmtId="0" fontId="46" fillId="2" borderId="0" xfId="1" applyFont="1" applyFill="1" applyProtection="1"/>
    <xf numFmtId="0" fontId="11" fillId="4" borderId="12" xfId="5" applyFont="1" applyFill="1" applyBorder="1" applyAlignment="1" applyProtection="1">
      <alignment horizontal="center" vertical="center" wrapText="1"/>
    </xf>
    <xf numFmtId="10" fontId="0" fillId="4" borderId="12" xfId="0" applyNumberFormat="1" applyFill="1" applyBorder="1" applyAlignment="1" applyProtection="1">
      <alignment wrapText="1"/>
    </xf>
    <xf numFmtId="0" fontId="11" fillId="2" borderId="0" xfId="5" applyFont="1" applyFill="1" applyProtection="1"/>
    <xf numFmtId="1" fontId="11" fillId="4" borderId="12" xfId="5" applyNumberFormat="1" applyFont="1" applyFill="1" applyBorder="1" applyAlignment="1" applyProtection="1">
      <alignment horizontal="center" vertical="center" wrapText="1"/>
    </xf>
    <xf numFmtId="4" fontId="11" fillId="4" borderId="12" xfId="5" applyNumberFormat="1" applyFont="1" applyFill="1" applyBorder="1" applyAlignment="1" applyProtection="1">
      <alignment horizontal="center" vertical="center" wrapText="1"/>
    </xf>
    <xf numFmtId="1" fontId="11" fillId="4" borderId="0" xfId="5" applyNumberFormat="1" applyFont="1" applyFill="1" applyBorder="1" applyAlignment="1" applyProtection="1">
      <alignment horizontal="center" vertical="center" wrapText="1"/>
    </xf>
    <xf numFmtId="10" fontId="0" fillId="2" borderId="12" xfId="0" applyNumberFormat="1" applyFill="1" applyBorder="1" applyAlignment="1" applyProtection="1">
      <alignment horizontal="right" vertical="center" wrapText="1"/>
    </xf>
    <xf numFmtId="10" fontId="0" fillId="2" borderId="12" xfId="0" applyNumberFormat="1" applyFill="1" applyBorder="1" applyAlignment="1" applyProtection="1">
      <alignment horizontal="right" wrapText="1"/>
    </xf>
    <xf numFmtId="10" fontId="0" fillId="0" borderId="12" xfId="0" applyNumberFormat="1" applyBorder="1" applyAlignment="1" applyProtection="1">
      <alignment horizontal="right" vertical="center" wrapText="1"/>
    </xf>
    <xf numFmtId="10" fontId="0" fillId="0" borderId="12" xfId="0" applyNumberFormat="1" applyBorder="1" applyAlignment="1" applyProtection="1">
      <alignment horizontal="right" wrapText="1"/>
    </xf>
    <xf numFmtId="0" fontId="12" fillId="2" borderId="0" xfId="5" applyFont="1" applyFill="1" applyProtection="1"/>
    <xf numFmtId="0" fontId="12" fillId="0" borderId="12" xfId="1" applyFont="1" applyFill="1" applyBorder="1" applyProtection="1"/>
    <xf numFmtId="4" fontId="12" fillId="0" borderId="12" xfId="1" applyNumberFormat="1" applyFont="1" applyFill="1" applyBorder="1" applyProtection="1"/>
    <xf numFmtId="0" fontId="46" fillId="0" borderId="12" xfId="5" applyFont="1" applyFill="1" applyBorder="1" applyAlignment="1" applyProtection="1">
      <alignment horizontal="center" vertical="center"/>
    </xf>
    <xf numFmtId="0" fontId="46" fillId="0" borderId="12" xfId="5" applyFont="1" applyFill="1" applyBorder="1" applyAlignment="1" applyProtection="1">
      <alignment horizontal="center"/>
    </xf>
    <xf numFmtId="10" fontId="46" fillId="2" borderId="12" xfId="5" applyNumberFormat="1" applyFont="1" applyFill="1" applyBorder="1" applyProtection="1"/>
    <xf numFmtId="4" fontId="46" fillId="2" borderId="12" xfId="5" applyNumberFormat="1" applyFont="1" applyFill="1" applyBorder="1" applyProtection="1"/>
    <xf numFmtId="0" fontId="46" fillId="2" borderId="0" xfId="5" applyFont="1" applyFill="1" applyProtection="1"/>
    <xf numFmtId="0" fontId="49" fillId="4" borderId="12" xfId="5" applyFont="1" applyFill="1" applyBorder="1" applyProtection="1"/>
    <xf numFmtId="4" fontId="49" fillId="4" borderId="12" xfId="5" applyNumberFormat="1" applyFont="1" applyFill="1" applyBorder="1" applyProtection="1"/>
    <xf numFmtId="4" fontId="11" fillId="29" borderId="12" xfId="5" applyNumberFormat="1" applyFont="1" applyFill="1" applyBorder="1" applyAlignment="1" applyProtection="1">
      <alignment horizontal="center"/>
    </xf>
    <xf numFmtId="10" fontId="11" fillId="4" borderId="12" xfId="129" applyNumberFormat="1" applyFont="1" applyFill="1" applyBorder="1" applyAlignment="1" applyProtection="1">
      <alignment horizontal="center"/>
    </xf>
    <xf numFmtId="4" fontId="11" fillId="4" borderId="12" xfId="5" applyNumberFormat="1" applyFont="1" applyFill="1" applyBorder="1" applyAlignment="1" applyProtection="1">
      <alignment horizontal="center"/>
    </xf>
    <xf numFmtId="0" fontId="50" fillId="4" borderId="0" xfId="5" applyFont="1" applyFill="1" applyProtection="1"/>
    <xf numFmtId="4" fontId="50" fillId="4" borderId="12" xfId="5" applyNumberFormat="1" applyFont="1" applyFill="1" applyBorder="1" applyProtection="1"/>
    <xf numFmtId="0" fontId="50" fillId="2" borderId="0" xfId="5" applyFont="1" applyFill="1" applyProtection="1"/>
    <xf numFmtId="0" fontId="47" fillId="2" borderId="0" xfId="5" applyFont="1" applyFill="1" applyProtection="1"/>
    <xf numFmtId="171" fontId="47" fillId="2" borderId="0" xfId="5" applyNumberFormat="1" applyFont="1" applyFill="1" applyProtection="1"/>
    <xf numFmtId="0" fontId="46" fillId="2" borderId="0" xfId="5" applyFont="1" applyFill="1" applyAlignment="1" applyProtection="1">
      <alignment horizontal="center" vertical="center"/>
    </xf>
    <xf numFmtId="0" fontId="46" fillId="2" borderId="0" xfId="5" applyFont="1" applyFill="1" applyAlignment="1" applyProtection="1">
      <alignment horizontal="center"/>
    </xf>
    <xf numFmtId="4" fontId="10" fillId="2" borderId="0" xfId="5" applyNumberFormat="1" applyFont="1" applyFill="1" applyAlignment="1" applyProtection="1">
      <alignment horizontal="center"/>
    </xf>
    <xf numFmtId="4" fontId="46" fillId="2" borderId="0" xfId="5" applyNumberFormat="1" applyFont="1" applyFill="1" applyProtection="1"/>
    <xf numFmtId="1" fontId="11" fillId="4" borderId="12" xfId="5" applyNumberFormat="1" applyFont="1" applyFill="1" applyBorder="1" applyAlignment="1" applyProtection="1">
      <alignment horizontal="center" vertical="center"/>
    </xf>
    <xf numFmtId="4" fontId="11" fillId="4" borderId="12" xfId="5" applyNumberFormat="1" applyFont="1" applyFill="1" applyBorder="1" applyAlignment="1" applyProtection="1">
      <alignment horizontal="center" vertical="center"/>
    </xf>
    <xf numFmtId="0" fontId="49" fillId="29" borderId="12" xfId="5" applyFont="1" applyFill="1" applyBorder="1" applyProtection="1"/>
    <xf numFmtId="4" fontId="49" fillId="29" borderId="12" xfId="5" applyNumberFormat="1" applyFont="1" applyFill="1" applyBorder="1" applyProtection="1"/>
    <xf numFmtId="4" fontId="50" fillId="29" borderId="12" xfId="5" applyNumberFormat="1" applyFont="1" applyFill="1" applyBorder="1" applyProtection="1"/>
    <xf numFmtId="171" fontId="46" fillId="2" borderId="0" xfId="5" applyNumberFormat="1" applyFont="1" applyFill="1" applyProtection="1"/>
    <xf numFmtId="4" fontId="12" fillId="2" borderId="0" xfId="5" applyNumberFormat="1" applyFont="1" applyFill="1" applyProtection="1"/>
    <xf numFmtId="171" fontId="48" fillId="2" borderId="0" xfId="5" applyNumberFormat="1" applyFont="1" applyFill="1" applyProtection="1"/>
    <xf numFmtId="0" fontId="47" fillId="4" borderId="12" xfId="5" applyFont="1" applyFill="1" applyBorder="1" applyProtection="1"/>
    <xf numFmtId="4" fontId="47" fillId="4" borderId="12" xfId="5" applyNumberFormat="1" applyFont="1" applyFill="1" applyBorder="1" applyProtection="1"/>
    <xf numFmtId="0" fontId="47" fillId="4" borderId="12" xfId="5" applyFont="1" applyFill="1" applyBorder="1" applyAlignment="1" applyProtection="1">
      <alignment horizontal="center"/>
    </xf>
    <xf numFmtId="4" fontId="45" fillId="2" borderId="0" xfId="5" applyNumberFormat="1" applyFont="1" applyFill="1" applyProtection="1"/>
    <xf numFmtId="4" fontId="47" fillId="2" borderId="0" xfId="5" applyNumberFormat="1" applyFont="1" applyFill="1" applyAlignment="1" applyProtection="1">
      <alignment horizontal="right"/>
    </xf>
    <xf numFmtId="4" fontId="46" fillId="2" borderId="0" xfId="5" applyNumberFormat="1" applyFont="1" applyFill="1" applyAlignment="1" applyProtection="1">
      <alignment horizontal="right"/>
    </xf>
    <xf numFmtId="9" fontId="46" fillId="2" borderId="0" xfId="4" applyFont="1" applyFill="1" applyProtection="1"/>
    <xf numFmtId="10" fontId="46" fillId="2" borderId="0" xfId="5" applyNumberFormat="1" applyFont="1" applyFill="1" applyProtection="1"/>
    <xf numFmtId="0" fontId="45" fillId="2" borderId="0" xfId="5" applyFont="1" applyFill="1" applyProtection="1"/>
    <xf numFmtId="1" fontId="45" fillId="2" borderId="0" xfId="5" applyNumberFormat="1" applyFont="1" applyFill="1" applyAlignment="1" applyProtection="1">
      <alignment horizontal="center"/>
    </xf>
    <xf numFmtId="0" fontId="45" fillId="2" borderId="0" xfId="5" applyFont="1" applyFill="1" applyAlignment="1" applyProtection="1">
      <alignment horizontal="center"/>
    </xf>
    <xf numFmtId="0" fontId="12" fillId="2" borderId="0" xfId="5" applyFont="1" applyFill="1" applyAlignment="1" applyProtection="1">
      <alignment horizontal="center"/>
    </xf>
    <xf numFmtId="0" fontId="12" fillId="0" borderId="12" xfId="1" applyFont="1" applyFill="1" applyBorder="1" applyProtection="1">
      <protection locked="0"/>
    </xf>
    <xf numFmtId="4" fontId="12" fillId="0" borderId="12" xfId="1" applyNumberFormat="1" applyFont="1" applyFill="1" applyBorder="1" applyProtection="1">
      <protection locked="0"/>
    </xf>
    <xf numFmtId="0" fontId="46" fillId="0" borderId="12" xfId="5" applyFont="1" applyFill="1" applyBorder="1" applyAlignment="1" applyProtection="1">
      <alignment horizontal="center" vertical="center"/>
      <protection locked="0"/>
    </xf>
    <xf numFmtId="0" fontId="46" fillId="0" borderId="12" xfId="5" applyFont="1" applyFill="1" applyBorder="1" applyAlignment="1" applyProtection="1">
      <alignment horizontal="center"/>
      <protection locked="0"/>
    </xf>
    <xf numFmtId="0" fontId="46" fillId="30" borderId="0" xfId="0" applyFont="1" applyFill="1" applyAlignment="1" applyProtection="1">
      <alignment horizontal="center" vertical="center"/>
      <protection locked="0"/>
    </xf>
    <xf numFmtId="0" fontId="46" fillId="30" borderId="0" xfId="0" applyFont="1" applyFill="1" applyAlignment="1" applyProtection="1">
      <alignment horizontal="center"/>
      <protection locked="0"/>
    </xf>
    <xf numFmtId="1" fontId="46" fillId="30" borderId="0" xfId="129" applyNumberFormat="1" applyFont="1" applyFill="1" applyAlignment="1" applyProtection="1">
      <alignment horizontal="center"/>
      <protection locked="0"/>
    </xf>
    <xf numFmtId="0" fontId="47" fillId="2" borderId="0" xfId="0" applyFont="1" applyFill="1" applyProtection="1"/>
    <xf numFmtId="0" fontId="46" fillId="2" borderId="0" xfId="0" applyFont="1" applyFill="1" applyProtection="1"/>
    <xf numFmtId="0" fontId="46" fillId="29" borderId="10" xfId="0" applyFont="1" applyFill="1" applyBorder="1" applyAlignment="1" applyProtection="1">
      <alignment horizontal="center" vertical="center" wrapText="1"/>
    </xf>
    <xf numFmtId="0" fontId="46" fillId="2" borderId="0" xfId="0" applyFont="1" applyFill="1" applyAlignment="1" applyProtection="1">
      <alignment wrapText="1"/>
    </xf>
    <xf numFmtId="0" fontId="46" fillId="4" borderId="10" xfId="0" applyFont="1" applyFill="1" applyBorder="1" applyProtection="1"/>
    <xf numFmtId="188" fontId="46" fillId="4" borderId="10" xfId="0" applyNumberFormat="1" applyFont="1" applyFill="1" applyBorder="1" applyProtection="1"/>
    <xf numFmtId="0" fontId="47" fillId="3" borderId="0" xfId="0" applyFont="1" applyFill="1" applyProtection="1"/>
    <xf numFmtId="0" fontId="46" fillId="3" borderId="0" xfId="0" applyFont="1" applyFill="1" applyProtection="1"/>
    <xf numFmtId="10" fontId="46" fillId="3" borderId="0" xfId="0" applyNumberFormat="1" applyFont="1" applyFill="1" applyProtection="1"/>
    <xf numFmtId="188" fontId="46" fillId="3" borderId="0" xfId="0" applyNumberFormat="1" applyFont="1" applyFill="1" applyProtection="1"/>
    <xf numFmtId="189" fontId="46" fillId="3" borderId="0" xfId="0" applyNumberFormat="1" applyFont="1" applyFill="1" applyAlignment="1" applyProtection="1">
      <alignment horizontal="right"/>
    </xf>
    <xf numFmtId="10" fontId="47" fillId="3" borderId="0" xfId="0" applyNumberFormat="1" applyFont="1" applyFill="1" applyProtection="1"/>
    <xf numFmtId="1" fontId="46" fillId="3" borderId="0" xfId="0" applyNumberFormat="1" applyFont="1" applyFill="1" applyProtection="1"/>
    <xf numFmtId="0" fontId="46" fillId="0" borderId="10" xfId="0" applyFont="1" applyFill="1" applyBorder="1" applyProtection="1">
      <protection locked="0"/>
    </xf>
    <xf numFmtId="188" fontId="46" fillId="0" borderId="10" xfId="0" applyNumberFormat="1" applyFont="1" applyFill="1" applyBorder="1" applyProtection="1">
      <protection locked="0"/>
    </xf>
    <xf numFmtId="3" fontId="46" fillId="0" borderId="10" xfId="0" applyNumberFormat="1" applyFont="1" applyFill="1" applyBorder="1" applyProtection="1">
      <protection locked="0"/>
    </xf>
    <xf numFmtId="0" fontId="46" fillId="0" borderId="10" xfId="0" applyFont="1" applyFill="1" applyBorder="1" applyAlignment="1" applyProtection="1">
      <alignment horizontal="center"/>
      <protection locked="0"/>
    </xf>
    <xf numFmtId="0" fontId="0" fillId="30" borderId="0" xfId="0" applyFill="1" applyProtection="1">
      <protection locked="0"/>
    </xf>
    <xf numFmtId="4" fontId="12" fillId="2" borderId="12" xfId="1" applyNumberFormat="1" applyFont="1" applyFill="1" applyBorder="1" applyProtection="1">
      <protection locked="0"/>
    </xf>
    <xf numFmtId="0" fontId="0" fillId="30" borderId="0" xfId="0" applyFill="1"/>
    <xf numFmtId="0" fontId="72" fillId="2" borderId="0" xfId="0" applyFont="1" applyFill="1"/>
    <xf numFmtId="4" fontId="72" fillId="2" borderId="0" xfId="0" applyNumberFormat="1" applyFont="1" applyFill="1"/>
    <xf numFmtId="0" fontId="46" fillId="30" borderId="0" xfId="0" applyFont="1" applyFill="1" applyAlignment="1">
      <alignment horizontal="left" vertical="center" wrapText="1"/>
    </xf>
    <xf numFmtId="0" fontId="46" fillId="30" borderId="0" xfId="0" applyFont="1" applyFill="1" applyAlignment="1" applyProtection="1">
      <alignment wrapText="1"/>
    </xf>
    <xf numFmtId="0" fontId="46" fillId="3" borderId="0" xfId="0" applyFont="1" applyFill="1" applyAlignment="1">
      <alignment horizontal="left" vertical="top" wrapText="1"/>
    </xf>
    <xf numFmtId="171" fontId="11" fillId="4" borderId="12" xfId="5" applyNumberFormat="1" applyFont="1" applyFill="1" applyBorder="1" applyAlignment="1" applyProtection="1">
      <alignment horizontal="center" vertical="center" wrapText="1"/>
    </xf>
    <xf numFmtId="0" fontId="0" fillId="0" borderId="12" xfId="0" applyBorder="1" applyAlignment="1" applyProtection="1">
      <alignment horizontal="center" vertical="center" wrapText="1"/>
    </xf>
    <xf numFmtId="171" fontId="11" fillId="4" borderId="15" xfId="5" applyNumberFormat="1" applyFont="1" applyFill="1" applyBorder="1" applyAlignment="1" applyProtection="1">
      <alignment horizontal="center" vertical="center" wrapText="1"/>
    </xf>
    <xf numFmtId="0" fontId="0" fillId="0" borderId="16" xfId="0" applyBorder="1" applyAlignment="1" applyProtection="1">
      <alignment horizontal="center" vertical="center" wrapText="1"/>
    </xf>
    <xf numFmtId="0" fontId="0" fillId="0" borderId="17" xfId="0" applyBorder="1" applyAlignment="1" applyProtection="1">
      <alignment horizontal="center" vertical="center" wrapText="1"/>
    </xf>
    <xf numFmtId="0" fontId="11" fillId="4" borderId="12" xfId="5" applyFont="1" applyFill="1" applyBorder="1" applyAlignment="1" applyProtection="1">
      <alignment horizontal="center" vertical="center"/>
    </xf>
    <xf numFmtId="0" fontId="0" fillId="0" borderId="12" xfId="0" applyBorder="1" applyAlignment="1" applyProtection="1">
      <alignment horizontal="center" vertical="center"/>
    </xf>
    <xf numFmtId="0" fontId="11" fillId="4" borderId="12" xfId="5" applyFont="1" applyFill="1" applyBorder="1" applyAlignment="1" applyProtection="1">
      <alignment horizontal="center" vertical="center" wrapText="1"/>
    </xf>
    <xf numFmtId="0" fontId="13" fillId="2" borderId="0" xfId="1" applyFont="1" applyFill="1" applyAlignment="1" applyProtection="1">
      <alignment horizontal="center"/>
    </xf>
    <xf numFmtId="0" fontId="12" fillId="0" borderId="15" xfId="1" applyFont="1" applyFill="1" applyBorder="1" applyAlignment="1" applyProtection="1">
      <alignment horizontal="left" vertical="top" wrapText="1"/>
      <protection locked="0"/>
    </xf>
    <xf numFmtId="0" fontId="0" fillId="0" borderId="16" xfId="0" applyBorder="1" applyAlignment="1" applyProtection="1">
      <alignment horizontal="left" vertical="top" wrapText="1"/>
      <protection locked="0"/>
    </xf>
    <xf numFmtId="0" fontId="0" fillId="0" borderId="17" xfId="0" applyBorder="1" applyAlignment="1" applyProtection="1">
      <alignment horizontal="left" vertical="top" wrapText="1"/>
      <protection locked="0"/>
    </xf>
    <xf numFmtId="0" fontId="10" fillId="0" borderId="16" xfId="1" applyFont="1" applyFill="1" applyBorder="1" applyAlignment="1" applyProtection="1">
      <alignment horizontal="left" vertical="center" wrapText="1"/>
    </xf>
    <xf numFmtId="0" fontId="10" fillId="0" borderId="17" xfId="1" applyFont="1" applyFill="1" applyBorder="1" applyAlignment="1" applyProtection="1">
      <alignment horizontal="left" vertical="center" wrapText="1"/>
    </xf>
    <xf numFmtId="0" fontId="12" fillId="0" borderId="12" xfId="1" applyFont="1" applyFill="1" applyBorder="1" applyAlignment="1" applyProtection="1">
      <alignment horizontal="left" vertical="top" wrapText="1"/>
      <protection locked="0"/>
    </xf>
    <xf numFmtId="0" fontId="12" fillId="0" borderId="16" xfId="1" applyFont="1" applyFill="1" applyBorder="1" applyAlignment="1" applyProtection="1">
      <alignment horizontal="left" vertical="top" wrapText="1"/>
      <protection locked="0"/>
    </xf>
    <xf numFmtId="0" fontId="12" fillId="0" borderId="17" xfId="1" applyFont="1" applyFill="1" applyBorder="1" applyAlignment="1" applyProtection="1">
      <alignment horizontal="left" vertical="top" wrapText="1"/>
      <protection locked="0"/>
    </xf>
    <xf numFmtId="4" fontId="12" fillId="2" borderId="15" xfId="1" applyNumberFormat="1" applyFont="1" applyFill="1" applyBorder="1" applyAlignment="1" applyProtection="1">
      <alignment horizontal="right"/>
    </xf>
    <xf numFmtId="4" fontId="12" fillId="2" borderId="17" xfId="1" applyNumberFormat="1" applyFont="1" applyFill="1" applyBorder="1" applyAlignment="1" applyProtection="1">
      <alignment horizontal="right"/>
    </xf>
    <xf numFmtId="0" fontId="12" fillId="4" borderId="15" xfId="1" applyFont="1" applyFill="1" applyBorder="1" applyAlignment="1" applyProtection="1">
      <alignment vertical="top" wrapText="1"/>
    </xf>
    <xf numFmtId="0" fontId="12" fillId="4" borderId="16" xfId="1" applyFont="1" applyFill="1" applyBorder="1" applyAlignment="1" applyProtection="1">
      <alignment vertical="top" wrapText="1"/>
    </xf>
    <xf numFmtId="0" fontId="12" fillId="4" borderId="17" xfId="1" applyFont="1" applyFill="1" applyBorder="1" applyAlignment="1" applyProtection="1">
      <alignment vertical="top" wrapText="1"/>
    </xf>
    <xf numFmtId="3" fontId="10" fillId="2" borderId="18" xfId="1" applyNumberFormat="1" applyFont="1" applyFill="1" applyBorder="1" applyAlignment="1" applyProtection="1">
      <alignment horizontal="left" vertical="center"/>
    </xf>
    <xf numFmtId="3" fontId="10" fillId="2" borderId="19" xfId="1" applyNumberFormat="1" applyFont="1" applyFill="1" applyBorder="1" applyAlignment="1" applyProtection="1">
      <alignment horizontal="left" vertical="center"/>
    </xf>
    <xf numFmtId="3" fontId="10" fillId="2" borderId="20" xfId="1" applyNumberFormat="1" applyFont="1" applyFill="1" applyBorder="1" applyAlignment="1" applyProtection="1">
      <alignment horizontal="left" vertical="center"/>
    </xf>
    <xf numFmtId="3" fontId="10" fillId="2" borderId="21" xfId="1" applyNumberFormat="1" applyFont="1" applyFill="1" applyBorder="1" applyAlignment="1" applyProtection="1">
      <alignment horizontal="left" vertical="center"/>
    </xf>
    <xf numFmtId="3" fontId="10" fillId="2" borderId="0" xfId="1" applyNumberFormat="1" applyFont="1" applyFill="1" applyBorder="1" applyAlignment="1" applyProtection="1">
      <alignment horizontal="left" vertical="center"/>
    </xf>
    <xf numFmtId="3" fontId="10" fillId="2" borderId="22" xfId="1" applyNumberFormat="1" applyFont="1" applyFill="1" applyBorder="1" applyAlignment="1" applyProtection="1">
      <alignment horizontal="left" vertical="center"/>
    </xf>
    <xf numFmtId="3" fontId="10" fillId="2" borderId="24" xfId="1" applyNumberFormat="1" applyFont="1" applyFill="1" applyBorder="1" applyAlignment="1" applyProtection="1">
      <alignment horizontal="left" vertical="center"/>
    </xf>
    <xf numFmtId="3" fontId="10" fillId="2" borderId="25" xfId="1" applyNumberFormat="1" applyFont="1" applyFill="1" applyBorder="1" applyAlignment="1" applyProtection="1">
      <alignment horizontal="left" vertical="center"/>
    </xf>
    <xf numFmtId="3" fontId="10" fillId="2" borderId="26" xfId="1" applyNumberFormat="1" applyFont="1" applyFill="1" applyBorder="1" applyAlignment="1" applyProtection="1">
      <alignment horizontal="left" vertical="center"/>
    </xf>
    <xf numFmtId="0" fontId="10" fillId="0" borderId="15" xfId="1" applyFont="1" applyFill="1" applyBorder="1" applyAlignment="1" applyProtection="1">
      <alignment horizontal="left" vertical="center" wrapText="1"/>
    </xf>
    <xf numFmtId="3" fontId="12" fillId="2" borderId="13" xfId="1" applyNumberFormat="1" applyFont="1" applyFill="1" applyBorder="1" applyAlignment="1" applyProtection="1">
      <alignment horizontal="center" vertical="center" wrapText="1"/>
    </xf>
    <xf numFmtId="3" fontId="12" fillId="2" borderId="23" xfId="1" applyNumberFormat="1" applyFont="1" applyFill="1" applyBorder="1" applyAlignment="1" applyProtection="1">
      <alignment horizontal="center" vertical="center" wrapText="1"/>
    </xf>
    <xf numFmtId="3" fontId="12" fillId="2" borderId="14" xfId="1" applyNumberFormat="1" applyFont="1" applyFill="1" applyBorder="1" applyAlignment="1" applyProtection="1">
      <alignment horizontal="center" vertical="center" wrapText="1"/>
    </xf>
    <xf numFmtId="0" fontId="12" fillId="2" borderId="13" xfId="1" applyNumberFormat="1" applyFont="1" applyFill="1" applyBorder="1" applyAlignment="1" applyProtection="1">
      <alignment horizontal="center" vertical="center" wrapText="1"/>
    </xf>
    <xf numFmtId="0" fontId="12" fillId="2" borderId="23" xfId="1" applyNumberFormat="1" applyFont="1" applyFill="1" applyBorder="1" applyAlignment="1" applyProtection="1">
      <alignment horizontal="center" vertical="center" wrapText="1"/>
    </xf>
    <xf numFmtId="0" fontId="12" fillId="2" borderId="14" xfId="1" applyNumberFormat="1" applyFont="1" applyFill="1" applyBorder="1" applyAlignment="1" applyProtection="1">
      <alignment horizontal="center" vertical="center" wrapText="1"/>
    </xf>
    <xf numFmtId="0" fontId="12" fillId="4" borderId="12" xfId="1" applyFont="1" applyFill="1" applyBorder="1" applyAlignment="1" applyProtection="1">
      <alignment horizontal="left" vertical="center" wrapText="1"/>
    </xf>
    <xf numFmtId="180" fontId="12" fillId="2" borderId="12" xfId="4" applyNumberFormat="1" applyFont="1" applyFill="1" applyBorder="1" applyAlignment="1" applyProtection="1">
      <alignment horizontal="center" vertical="center"/>
    </xf>
    <xf numFmtId="0" fontId="10" fillId="4" borderId="15" xfId="1" applyFont="1" applyFill="1" applyBorder="1" applyAlignment="1" applyProtection="1">
      <alignment horizontal="left" vertical="top" wrapText="1"/>
    </xf>
    <xf numFmtId="0" fontId="10" fillId="4" borderId="16" xfId="1" applyFont="1" applyFill="1" applyBorder="1" applyAlignment="1" applyProtection="1">
      <alignment horizontal="left" vertical="top" wrapText="1"/>
    </xf>
    <xf numFmtId="0" fontId="10" fillId="4" borderId="17" xfId="1" applyFont="1" applyFill="1" applyBorder="1" applyAlignment="1" applyProtection="1">
      <alignment horizontal="left" vertical="top" wrapText="1"/>
    </xf>
    <xf numFmtId="0" fontId="10" fillId="4" borderId="18" xfId="1" applyFont="1" applyFill="1" applyBorder="1" applyAlignment="1" applyProtection="1">
      <alignment horizontal="center" vertical="center" wrapText="1"/>
    </xf>
    <xf numFmtId="0" fontId="10" fillId="4" borderId="19" xfId="1" applyFont="1" applyFill="1" applyBorder="1" applyAlignment="1" applyProtection="1">
      <alignment horizontal="center" vertical="center" wrapText="1"/>
    </xf>
    <xf numFmtId="0" fontId="10" fillId="4" borderId="20" xfId="1" applyFont="1" applyFill="1" applyBorder="1" applyAlignment="1" applyProtection="1">
      <alignment horizontal="center" vertical="center" wrapText="1"/>
    </xf>
    <xf numFmtId="0" fontId="10" fillId="4" borderId="15" xfId="1" applyFont="1" applyFill="1" applyBorder="1" applyAlignment="1" applyProtection="1">
      <alignment horizontal="center" vertical="top" wrapText="1"/>
    </xf>
    <xf numFmtId="0" fontId="10" fillId="4" borderId="16" xfId="1" applyFont="1" applyFill="1" applyBorder="1" applyAlignment="1" applyProtection="1">
      <alignment horizontal="center" vertical="top" wrapText="1"/>
    </xf>
    <xf numFmtId="0" fontId="10" fillId="4" borderId="17" xfId="1" applyFont="1" applyFill="1" applyBorder="1" applyAlignment="1" applyProtection="1">
      <alignment horizontal="center" vertical="top" wrapText="1"/>
    </xf>
    <xf numFmtId="10" fontId="12" fillId="2" borderId="15" xfId="4" applyNumberFormat="1" applyFont="1" applyFill="1" applyBorder="1" applyAlignment="1" applyProtection="1">
      <alignment horizontal="center" vertical="center"/>
    </xf>
    <xf numFmtId="10" fontId="12" fillId="2" borderId="17" xfId="4" applyNumberFormat="1" applyFont="1" applyFill="1" applyBorder="1" applyAlignment="1" applyProtection="1">
      <alignment horizontal="center" vertical="center"/>
    </xf>
    <xf numFmtId="0" fontId="10" fillId="2" borderId="26" xfId="1" applyFont="1" applyFill="1" applyBorder="1" applyAlignment="1" applyProtection="1">
      <alignment horizontal="left" vertical="top" wrapText="1"/>
    </xf>
    <xf numFmtId="0" fontId="10" fillId="2" borderId="14" xfId="1" applyFont="1" applyFill="1" applyBorder="1" applyAlignment="1" applyProtection="1">
      <alignment horizontal="left" vertical="top" wrapText="1"/>
    </xf>
    <xf numFmtId="0" fontId="10" fillId="2" borderId="24" xfId="1" applyFont="1" applyFill="1" applyBorder="1" applyAlignment="1" applyProtection="1">
      <alignment horizontal="left" vertical="top" wrapText="1"/>
    </xf>
    <xf numFmtId="0" fontId="10" fillId="2" borderId="25" xfId="1" applyFont="1" applyFill="1" applyBorder="1" applyAlignment="1" applyProtection="1">
      <alignment horizontal="left" vertical="center" wrapText="1"/>
    </xf>
    <xf numFmtId="3" fontId="8" fillId="2" borderId="27" xfId="1" applyNumberFormat="1" applyFont="1" applyFill="1" applyBorder="1" applyAlignment="1" applyProtection="1">
      <alignment horizontal="left"/>
    </xf>
    <xf numFmtId="3" fontId="8" fillId="2" borderId="28" xfId="1" applyNumberFormat="1" applyFont="1" applyFill="1" applyBorder="1" applyAlignment="1" applyProtection="1">
      <alignment horizontal="left"/>
    </xf>
    <xf numFmtId="3" fontId="8" fillId="2" borderId="29" xfId="1" applyNumberFormat="1" applyFont="1" applyFill="1" applyBorder="1" applyAlignment="1" applyProtection="1">
      <alignment horizontal="left"/>
    </xf>
    <xf numFmtId="3" fontId="8" fillId="2" borderId="21" xfId="1" applyNumberFormat="1" applyFont="1" applyFill="1" applyBorder="1" applyAlignment="1" applyProtection="1">
      <alignment horizontal="left"/>
    </xf>
    <xf numFmtId="3" fontId="8" fillId="2" borderId="0" xfId="1" applyNumberFormat="1" applyFont="1" applyFill="1" applyBorder="1" applyAlignment="1" applyProtection="1">
      <alignment horizontal="left"/>
    </xf>
    <xf numFmtId="3" fontId="8" fillId="2" borderId="22" xfId="1" applyNumberFormat="1" applyFont="1" applyFill="1" applyBorder="1" applyAlignment="1" applyProtection="1">
      <alignment horizontal="left"/>
    </xf>
    <xf numFmtId="0" fontId="2" fillId="2" borderId="24" xfId="1" applyNumberFormat="1" applyFont="1" applyFill="1" applyBorder="1" applyAlignment="1" applyProtection="1">
      <alignment horizontal="left"/>
    </xf>
    <xf numFmtId="0" fontId="2" fillId="2" borderId="25" xfId="1" applyNumberFormat="1" applyFont="1" applyFill="1" applyBorder="1" applyAlignment="1" applyProtection="1">
      <alignment horizontal="left"/>
    </xf>
    <xf numFmtId="3" fontId="8" fillId="0" borderId="0" xfId="1" applyNumberFormat="1" applyFont="1" applyFill="1" applyBorder="1" applyAlignment="1" applyProtection="1">
      <alignment horizontal="left"/>
      <protection locked="0"/>
    </xf>
    <xf numFmtId="0" fontId="2" fillId="0" borderId="0" xfId="1" applyNumberFormat="1" applyFont="1" applyFill="1" applyAlignment="1" applyProtection="1">
      <alignment horizontal="left"/>
      <protection locked="0"/>
    </xf>
    <xf numFmtId="0" fontId="13" fillId="2" borderId="0" xfId="1" applyFont="1" applyFill="1" applyAlignment="1">
      <alignment horizontal="right"/>
    </xf>
    <xf numFmtId="0" fontId="13" fillId="2" borderId="0" xfId="1" applyFont="1" applyFill="1" applyAlignment="1" applyProtection="1">
      <alignment horizontal="left"/>
    </xf>
    <xf numFmtId="0" fontId="12" fillId="2" borderId="0" xfId="1" applyFont="1" applyFill="1" applyAlignment="1" applyProtection="1">
      <alignment horizontal="center"/>
    </xf>
  </cellXfs>
  <cellStyles count="130">
    <cellStyle name="_Cunovo_8.8.2007_EU fondy-Opatrenie 1.3.JPD2" xfId="6"/>
    <cellStyle name="_GravelLand_BP_19 6 2007_final" xfId="7"/>
    <cellStyle name="_Hotel Cunovo_BP_loan_2007.9.18" xfId="8"/>
    <cellStyle name="20 % – Zvýraznění1" xfId="9"/>
    <cellStyle name="20 % – Zvýraznění2" xfId="10"/>
    <cellStyle name="20 % – Zvýraznění3" xfId="11"/>
    <cellStyle name="20 % – Zvýraznění4" xfId="12"/>
    <cellStyle name="20 % – Zvýraznění5" xfId="13"/>
    <cellStyle name="20 % – Zvýraznění6" xfId="14"/>
    <cellStyle name="20% - Accent1" xfId="15"/>
    <cellStyle name="20% - Accent2" xfId="16"/>
    <cellStyle name="20% - Accent3" xfId="17"/>
    <cellStyle name="20% - Accent4" xfId="18"/>
    <cellStyle name="20% - Accent5" xfId="19"/>
    <cellStyle name="20% - Accent6" xfId="20"/>
    <cellStyle name="40 % – Zvýraznění1" xfId="21"/>
    <cellStyle name="40 % – Zvýraznění2" xfId="22"/>
    <cellStyle name="40 % – Zvýraznění3" xfId="23"/>
    <cellStyle name="40 % – Zvýraznění4" xfId="24"/>
    <cellStyle name="40 % – Zvýraznění5" xfId="25"/>
    <cellStyle name="40 % – Zvýraznění6" xfId="26"/>
    <cellStyle name="40% - Accent1" xfId="27"/>
    <cellStyle name="40% - Accent2" xfId="28"/>
    <cellStyle name="40% - Accent3" xfId="29"/>
    <cellStyle name="40% - Accent4" xfId="30"/>
    <cellStyle name="40% - Accent5" xfId="31"/>
    <cellStyle name="40% - Accent6" xfId="32"/>
    <cellStyle name="60 % – Zvýraznění1" xfId="33"/>
    <cellStyle name="60 % – Zvýraznění2" xfId="34"/>
    <cellStyle name="60 % – Zvýraznění3" xfId="35"/>
    <cellStyle name="60 % – Zvýraznění4" xfId="36"/>
    <cellStyle name="60 % – Zvýraznění5" xfId="37"/>
    <cellStyle name="60 % – Zvýraznění6" xfId="38"/>
    <cellStyle name="60% - Accent1" xfId="39"/>
    <cellStyle name="60% - Accent2" xfId="40"/>
    <cellStyle name="60% - Accent3" xfId="41"/>
    <cellStyle name="60% - Accent4" xfId="42"/>
    <cellStyle name="60% - Accent5" xfId="43"/>
    <cellStyle name="60% - Accent6" xfId="44"/>
    <cellStyle name="Accent1" xfId="45"/>
    <cellStyle name="Accent2" xfId="46"/>
    <cellStyle name="Accent3" xfId="47"/>
    <cellStyle name="Accent4" xfId="48"/>
    <cellStyle name="Accent5" xfId="49"/>
    <cellStyle name="Accent6" xfId="50"/>
    <cellStyle name="Bad" xfId="51"/>
    <cellStyle name="Calculation" xfId="52"/>
    <cellStyle name="Celkem" xfId="53"/>
    <cellStyle name="Comma_Annex_III_12.5.2009_Ziadost3" xfId="54"/>
    <cellStyle name="čiarky 2" xfId="2"/>
    <cellStyle name="čiarky 3" xfId="55"/>
    <cellStyle name="čiarky 4" xfId="56"/>
    <cellStyle name="čiarky 5" xfId="57"/>
    <cellStyle name="čiarky 6" xfId="58"/>
    <cellStyle name="čiarky 7" xfId="59"/>
    <cellStyle name="Date" xfId="60"/>
    <cellStyle name="Explanatory Text" xfId="61"/>
    <cellStyle name="Fixed" xfId="62"/>
    <cellStyle name="Good" xfId="63"/>
    <cellStyle name="Heading 1" xfId="64"/>
    <cellStyle name="Heading 2" xfId="65"/>
    <cellStyle name="Heading 3" xfId="66"/>
    <cellStyle name="Heading 4" xfId="67"/>
    <cellStyle name="Hypertextové prepojenie 2" xfId="68"/>
    <cellStyle name="Hypertextové prepojenie 3" xfId="69"/>
    <cellStyle name="Check Cell" xfId="70"/>
    <cellStyle name="Chybně" xfId="71"/>
    <cellStyle name="Input" xfId="72"/>
    <cellStyle name="Kontrolní buňka" xfId="73"/>
    <cellStyle name="Linked Cell" xfId="74"/>
    <cellStyle name="meny 2" xfId="75"/>
    <cellStyle name="Název" xfId="76"/>
    <cellStyle name="Neutral" xfId="77"/>
    <cellStyle name="Neutrální" xfId="78"/>
    <cellStyle name="Normal_Aktíva" xfId="79"/>
    <cellStyle name="Normálna 2" xfId="80"/>
    <cellStyle name="normálne" xfId="0" builtinId="0"/>
    <cellStyle name="normálne 10" xfId="81"/>
    <cellStyle name="normálne 11" xfId="82"/>
    <cellStyle name="normálne 12" xfId="83"/>
    <cellStyle name="normálne 13" xfId="84"/>
    <cellStyle name="normálne 14" xfId="85"/>
    <cellStyle name="normálne 15" xfId="125"/>
    <cellStyle name="normálne 2" xfId="1"/>
    <cellStyle name="normálne 2 2" xfId="5"/>
    <cellStyle name="normálne 3" xfId="86"/>
    <cellStyle name="normálne 3 2" xfId="87"/>
    <cellStyle name="normálne 4" xfId="88"/>
    <cellStyle name="normálne 4 2" xfId="126"/>
    <cellStyle name="normálne 4 2 2" xfId="127"/>
    <cellStyle name="normálne 4 3" xfId="128"/>
    <cellStyle name="normálne 5" xfId="89"/>
    <cellStyle name="normálne 5 2" xfId="90"/>
    <cellStyle name="normálne 6" xfId="91"/>
    <cellStyle name="normálne 7" xfId="92"/>
    <cellStyle name="normálne 8" xfId="93"/>
    <cellStyle name="normálne 9" xfId="94"/>
    <cellStyle name="normálne_FA_Hotel Tajchy_v8" xfId="124"/>
    <cellStyle name="normální_Kópia - Kópia -ISPA IA EIP-M" xfId="95"/>
    <cellStyle name="Note" xfId="96"/>
    <cellStyle name="Output" xfId="97"/>
    <cellStyle name="percentá" xfId="129" builtinId="5"/>
    <cellStyle name="percentá 2" xfId="4"/>
    <cellStyle name="percentá 2 2" xfId="98"/>
    <cellStyle name="percentá 3" xfId="99"/>
    <cellStyle name="percentá 4" xfId="100"/>
    <cellStyle name="percentá 5" xfId="101"/>
    <cellStyle name="percentá 6" xfId="102"/>
    <cellStyle name="percentá 7" xfId="103"/>
    <cellStyle name="položka" xfId="104"/>
    <cellStyle name="položka1" xfId="105"/>
    <cellStyle name="procent 2" xfId="3"/>
    <cellStyle name="procent 2 2" xfId="106"/>
    <cellStyle name="procent 2 3" xfId="123"/>
    <cellStyle name="Propojená buňka" xfId="107"/>
    <cellStyle name="SAPBEXchaText" xfId="108"/>
    <cellStyle name="SAPBEXstdItem" xfId="109"/>
    <cellStyle name="Správně" xfId="110"/>
    <cellStyle name="Text" xfId="111"/>
    <cellStyle name="Text upozornění" xfId="112"/>
    <cellStyle name="Title" xfId="113"/>
    <cellStyle name="Total" xfId="114"/>
    <cellStyle name="Vysvětlující text" xfId="115"/>
    <cellStyle name="Warning Text" xfId="116"/>
    <cellStyle name="Zvýraznění 1" xfId="117"/>
    <cellStyle name="Zvýraznění 2" xfId="118"/>
    <cellStyle name="Zvýraznění 3" xfId="119"/>
    <cellStyle name="Zvýraznění 4" xfId="120"/>
    <cellStyle name="Zvýraznění 5" xfId="121"/>
    <cellStyle name="Zvýraznění 6" xfId="122"/>
  </cellStyles>
  <dxfs count="78">
    <dxf>
      <font>
        <color theme="0"/>
      </font>
    </dxf>
    <dxf>
      <font>
        <color theme="0"/>
      </font>
    </dxf>
    <dxf>
      <font>
        <color theme="0"/>
      </font>
    </dxf>
    <dxf>
      <font>
        <color theme="0"/>
      </font>
    </dxf>
    <dxf>
      <font>
        <color theme="4" tint="0.79998168889431442"/>
      </font>
      <fill>
        <patternFill>
          <bgColor theme="4" tint="0.79998168889431442"/>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dxf>
    <dxf>
      <fill>
        <patternFill>
          <bgColor theme="4" tint="0.79998168889431442"/>
        </patternFill>
      </fill>
    </dxf>
    <dxf>
      <fill>
        <patternFill>
          <bgColor theme="4" tint="0.79998168889431442"/>
        </patternFill>
      </fill>
    </dxf>
    <dxf>
      <font>
        <color theme="4" tint="0.79998168889431442"/>
      </font>
    </dxf>
    <dxf>
      <font>
        <color theme="4" tint="0.79998168889431442"/>
      </font>
    </dxf>
    <dxf>
      <font>
        <color theme="4" tint="0.79998168889431442"/>
      </font>
    </dxf>
    <dxf>
      <font>
        <color theme="4" tint="0.79998168889431442"/>
      </font>
      <fill>
        <patternFill>
          <bgColor theme="4" tint="0.79998168889431442"/>
        </patternFill>
      </fill>
    </dxf>
    <dxf>
      <font>
        <color theme="4" tint="0.79998168889431442"/>
      </font>
    </dxf>
    <dxf>
      <font>
        <color theme="4" tint="0.79998168889431442"/>
      </font>
      <fill>
        <patternFill>
          <bgColor theme="4" tint="0.79998168889431442"/>
        </patternFill>
      </fill>
    </dxf>
    <dxf>
      <font>
        <color theme="4" tint="0.79998168889431442"/>
      </font>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auto="1"/>
      </font>
    </dxf>
    <dxf>
      <font>
        <color rgb="FFFF0000"/>
      </font>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ill>
        <patternFill>
          <bgColor rgb="FFFFC7CE"/>
        </patternFill>
      </fill>
    </dxf>
    <dxf>
      <font>
        <color rgb="FFFF0000"/>
      </font>
    </dxf>
    <dxf>
      <fill>
        <patternFill>
          <bgColor rgb="FFFFC7CE"/>
        </patternFill>
      </fill>
    </dxf>
    <dxf>
      <font>
        <color rgb="FFFF0000"/>
      </font>
    </dxf>
    <dxf>
      <fill>
        <patternFill>
          <bgColor rgb="FFFFC7CE"/>
        </patternFill>
      </fill>
    </dxf>
    <dxf>
      <font>
        <color rgb="FFFF0000"/>
      </font>
    </dxf>
    <dxf>
      <fill>
        <patternFill>
          <bgColor rgb="FFFFC7CE"/>
        </patternFill>
      </fill>
    </dxf>
    <dxf>
      <font>
        <color rgb="FFFF0000"/>
      </font>
    </dxf>
  </dxfs>
  <tableStyles count="0" defaultTableStyle="TableStyleMedium9" defaultPivotStyle="PivotStyleLight16"/>
  <colors>
    <mruColors>
      <color rgb="FFFF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sk-SK"/>
  <c:chart>
    <c:title>
      <c:tx>
        <c:rich>
          <a:bodyPr/>
          <a:lstStyle/>
          <a:p>
            <a:pPr>
              <a:defRPr/>
            </a:pPr>
            <a:r>
              <a:rPr lang="sk-SK"/>
              <a:t>Návratnosť</a:t>
            </a:r>
            <a:r>
              <a:rPr lang="sk-SK" baseline="0"/>
              <a:t> investície do vývoja inovácie</a:t>
            </a:r>
            <a:endParaRPr lang="sk-SK"/>
          </a:p>
        </c:rich>
      </c:tx>
    </c:title>
    <c:plotArea>
      <c:layout/>
      <c:barChart>
        <c:barDir val="col"/>
        <c:grouping val="clustered"/>
        <c:ser>
          <c:idx val="0"/>
          <c:order val="0"/>
          <c:tx>
            <c:strRef>
              <c:f>'Hodnotenie inovácie'!$A$2</c:f>
              <c:strCache>
                <c:ptCount val="1"/>
                <c:pt idx="0">
                  <c:v>Prevádzkový príjem</c:v>
                </c:pt>
              </c:strCache>
            </c:strRef>
          </c:tx>
          <c:cat>
            <c:numRef>
              <c:f>'Hodnotenie inovácie'!$C$1:$R$1</c:f>
              <c:numCache>
                <c:formatCode>0</c:formatCode>
                <c:ptCount val="16"/>
                <c:pt idx="0">
                  <c:v>2013</c:v>
                </c:pt>
                <c:pt idx="1">
                  <c:v>2014</c:v>
                </c:pt>
                <c:pt idx="2">
                  <c:v>2015</c:v>
                </c:pt>
                <c:pt idx="3">
                  <c:v>2016</c:v>
                </c:pt>
                <c:pt idx="4">
                  <c:v>2017</c:v>
                </c:pt>
                <c:pt idx="5">
                  <c:v>2018</c:v>
                </c:pt>
                <c:pt idx="6">
                  <c:v>2019</c:v>
                </c:pt>
                <c:pt idx="7">
                  <c:v>2020</c:v>
                </c:pt>
                <c:pt idx="8">
                  <c:v>2021</c:v>
                </c:pt>
                <c:pt idx="9">
                  <c:v>2022</c:v>
                </c:pt>
                <c:pt idx="10">
                  <c:v>2023</c:v>
                </c:pt>
                <c:pt idx="11">
                  <c:v>2024</c:v>
                </c:pt>
                <c:pt idx="12">
                  <c:v>2025</c:v>
                </c:pt>
                <c:pt idx="13">
                  <c:v>2026</c:v>
                </c:pt>
                <c:pt idx="14">
                  <c:v>2027</c:v>
                </c:pt>
                <c:pt idx="15">
                  <c:v>2028</c:v>
                </c:pt>
              </c:numCache>
            </c:numRef>
          </c:cat>
          <c:val>
            <c:numRef>
              <c:f>'Hodnotenie inovácie'!$C$2:$R$2</c:f>
              <c:numCache>
                <c:formatCode>General</c:formatCode>
                <c:ptCount val="16"/>
                <c:pt idx="3" formatCode="#,##0.00">
                  <c:v>0</c:v>
                </c:pt>
                <c:pt idx="4" formatCode="#,##0.00">
                  <c:v>0</c:v>
                </c:pt>
                <c:pt idx="5" formatCode="#,##0.00">
                  <c:v>0</c:v>
                </c:pt>
                <c:pt idx="6" formatCode="#,##0.00">
                  <c:v>0</c:v>
                </c:pt>
                <c:pt idx="7" formatCode="#,##0.00">
                  <c:v>0</c:v>
                </c:pt>
                <c:pt idx="8" formatCode="#,##0.00">
                  <c:v>0</c:v>
                </c:pt>
                <c:pt idx="9" formatCode="#,##0.00">
                  <c:v>0</c:v>
                </c:pt>
                <c:pt idx="10" formatCode="#,##0.00">
                  <c:v>0</c:v>
                </c:pt>
                <c:pt idx="11" formatCode="#,##0.00">
                  <c:v>0</c:v>
                </c:pt>
                <c:pt idx="12" formatCode="#,##0.00">
                  <c:v>0</c:v>
                </c:pt>
                <c:pt idx="13" formatCode="#,##0.00">
                  <c:v>0</c:v>
                </c:pt>
                <c:pt idx="14" formatCode="#,##0.00">
                  <c:v>0</c:v>
                </c:pt>
                <c:pt idx="15" formatCode="#,##0.00">
                  <c:v>0</c:v>
                </c:pt>
              </c:numCache>
            </c:numRef>
          </c:val>
        </c:ser>
        <c:ser>
          <c:idx val="2"/>
          <c:order val="2"/>
          <c:tx>
            <c:strRef>
              <c:f>'Hodnotenie inovácie'!$A$4</c:f>
              <c:strCache>
                <c:ptCount val="1"/>
                <c:pt idx="0">
                  <c:v>Náklady na vývoj</c:v>
                </c:pt>
              </c:strCache>
            </c:strRef>
          </c:tx>
          <c:cat>
            <c:numRef>
              <c:f>'Hodnotenie inovácie'!$C$1:$R$1</c:f>
              <c:numCache>
                <c:formatCode>0</c:formatCode>
                <c:ptCount val="16"/>
                <c:pt idx="0">
                  <c:v>2013</c:v>
                </c:pt>
                <c:pt idx="1">
                  <c:v>2014</c:v>
                </c:pt>
                <c:pt idx="2">
                  <c:v>2015</c:v>
                </c:pt>
                <c:pt idx="3">
                  <c:v>2016</c:v>
                </c:pt>
                <c:pt idx="4">
                  <c:v>2017</c:v>
                </c:pt>
                <c:pt idx="5">
                  <c:v>2018</c:v>
                </c:pt>
                <c:pt idx="6">
                  <c:v>2019</c:v>
                </c:pt>
                <c:pt idx="7">
                  <c:v>2020</c:v>
                </c:pt>
                <c:pt idx="8">
                  <c:v>2021</c:v>
                </c:pt>
                <c:pt idx="9">
                  <c:v>2022</c:v>
                </c:pt>
                <c:pt idx="10">
                  <c:v>2023</c:v>
                </c:pt>
                <c:pt idx="11">
                  <c:v>2024</c:v>
                </c:pt>
                <c:pt idx="12">
                  <c:v>2025</c:v>
                </c:pt>
                <c:pt idx="13">
                  <c:v>2026</c:v>
                </c:pt>
                <c:pt idx="14">
                  <c:v>2027</c:v>
                </c:pt>
                <c:pt idx="15">
                  <c:v>2028</c:v>
                </c:pt>
              </c:numCache>
            </c:numRef>
          </c:cat>
          <c:val>
            <c:numRef>
              <c:f>'Hodnotenie inovácie'!$C$4:$R$4</c:f>
              <c:numCache>
                <c:formatCode>General</c:formatCode>
                <c:ptCount val="16"/>
                <c:pt idx="3">
                  <c:v>0</c:v>
                </c:pt>
                <c:pt idx="4">
                  <c:v>0</c:v>
                </c:pt>
                <c:pt idx="5">
                  <c:v>0</c:v>
                </c:pt>
                <c:pt idx="6">
                  <c:v>0</c:v>
                </c:pt>
                <c:pt idx="7">
                  <c:v>0</c:v>
                </c:pt>
                <c:pt idx="8">
                  <c:v>0</c:v>
                </c:pt>
                <c:pt idx="9">
                  <c:v>0</c:v>
                </c:pt>
                <c:pt idx="10">
                  <c:v>0</c:v>
                </c:pt>
                <c:pt idx="11">
                  <c:v>0</c:v>
                </c:pt>
                <c:pt idx="12">
                  <c:v>0</c:v>
                </c:pt>
                <c:pt idx="13">
                  <c:v>0</c:v>
                </c:pt>
                <c:pt idx="14">
                  <c:v>0</c:v>
                </c:pt>
                <c:pt idx="15">
                  <c:v>0</c:v>
                </c:pt>
              </c:numCache>
            </c:numRef>
          </c:val>
        </c:ser>
        <c:ser>
          <c:idx val="3"/>
          <c:order val="3"/>
          <c:tx>
            <c:strRef>
              <c:f>'Hodnotenie inovácie'!#REF!</c:f>
              <c:strCache>
                <c:ptCount val="1"/>
                <c:pt idx="0">
                  <c:v>#REF!</c:v>
                </c:pt>
              </c:strCache>
            </c:strRef>
          </c:tx>
          <c:cat>
            <c:numRef>
              <c:f>'Hodnotenie inovácie'!$C$1:$R$1</c:f>
              <c:numCache>
                <c:formatCode>0</c:formatCode>
                <c:ptCount val="16"/>
                <c:pt idx="0">
                  <c:v>2013</c:v>
                </c:pt>
                <c:pt idx="1">
                  <c:v>2014</c:v>
                </c:pt>
                <c:pt idx="2">
                  <c:v>2015</c:v>
                </c:pt>
                <c:pt idx="3">
                  <c:v>2016</c:v>
                </c:pt>
                <c:pt idx="4">
                  <c:v>2017</c:v>
                </c:pt>
                <c:pt idx="5">
                  <c:v>2018</c:v>
                </c:pt>
                <c:pt idx="6">
                  <c:v>2019</c:v>
                </c:pt>
                <c:pt idx="7">
                  <c:v>2020</c:v>
                </c:pt>
                <c:pt idx="8">
                  <c:v>2021</c:v>
                </c:pt>
                <c:pt idx="9">
                  <c:v>2022</c:v>
                </c:pt>
                <c:pt idx="10">
                  <c:v>2023</c:v>
                </c:pt>
                <c:pt idx="11">
                  <c:v>2024</c:v>
                </c:pt>
                <c:pt idx="12">
                  <c:v>2025</c:v>
                </c:pt>
                <c:pt idx="13">
                  <c:v>2026</c:v>
                </c:pt>
                <c:pt idx="14">
                  <c:v>2027</c:v>
                </c:pt>
                <c:pt idx="15">
                  <c:v>2028</c:v>
                </c:pt>
              </c:numCache>
            </c:numRef>
          </c:cat>
          <c:val>
            <c:numRef>
              <c:f>'Hodnotenie inovácie'!#REF!</c:f>
              <c:numCache>
                <c:formatCode>General</c:formatCode>
                <c:ptCount val="1"/>
                <c:pt idx="0">
                  <c:v>1</c:v>
                </c:pt>
              </c:numCache>
            </c:numRef>
          </c:val>
        </c:ser>
        <c:dLbls/>
        <c:gapWidth val="75"/>
        <c:overlap val="-25"/>
        <c:axId val="136312704"/>
        <c:axId val="139075968"/>
      </c:barChart>
      <c:lineChart>
        <c:grouping val="standard"/>
        <c:ser>
          <c:idx val="1"/>
          <c:order val="1"/>
          <c:tx>
            <c:strRef>
              <c:f>'Hodnotenie inovácie'!$A$3</c:f>
              <c:strCache>
                <c:ptCount val="1"/>
                <c:pt idx="0">
                  <c:v>RoPDE</c:v>
                </c:pt>
              </c:strCache>
            </c:strRef>
          </c:tx>
          <c:marker>
            <c:symbol val="none"/>
          </c:marker>
          <c:cat>
            <c:numRef>
              <c:f>'Hodnotenie inovácie'!$C$1:$R$1</c:f>
              <c:numCache>
                <c:formatCode>0</c:formatCode>
                <c:ptCount val="16"/>
                <c:pt idx="0">
                  <c:v>2013</c:v>
                </c:pt>
                <c:pt idx="1">
                  <c:v>2014</c:v>
                </c:pt>
                <c:pt idx="2">
                  <c:v>2015</c:v>
                </c:pt>
                <c:pt idx="3">
                  <c:v>2016</c:v>
                </c:pt>
                <c:pt idx="4">
                  <c:v>2017</c:v>
                </c:pt>
                <c:pt idx="5">
                  <c:v>2018</c:v>
                </c:pt>
                <c:pt idx="6">
                  <c:v>2019</c:v>
                </c:pt>
                <c:pt idx="7">
                  <c:v>2020</c:v>
                </c:pt>
                <c:pt idx="8">
                  <c:v>2021</c:v>
                </c:pt>
                <c:pt idx="9">
                  <c:v>2022</c:v>
                </c:pt>
                <c:pt idx="10">
                  <c:v>2023</c:v>
                </c:pt>
                <c:pt idx="11">
                  <c:v>2024</c:v>
                </c:pt>
                <c:pt idx="12">
                  <c:v>2025</c:v>
                </c:pt>
                <c:pt idx="13">
                  <c:v>2026</c:v>
                </c:pt>
                <c:pt idx="14">
                  <c:v>2027</c:v>
                </c:pt>
                <c:pt idx="15">
                  <c:v>2028</c:v>
                </c:pt>
              </c:numCache>
            </c:numRef>
          </c:cat>
          <c:val>
            <c:numRef>
              <c:f>'Hodnotenie inovácie'!$C$3:$R$3</c:f>
              <c:numCache>
                <c:formatCode>#,##0.00</c:formatCode>
                <c:ptCount val="1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numCache>
            </c:numRef>
          </c:val>
        </c:ser>
        <c:dLbls/>
        <c:marker val="1"/>
        <c:axId val="144813056"/>
        <c:axId val="144809984"/>
      </c:lineChart>
      <c:catAx>
        <c:axId val="136312704"/>
        <c:scaling>
          <c:orientation val="minMax"/>
        </c:scaling>
        <c:axPos val="b"/>
        <c:numFmt formatCode="0" sourceLinked="1"/>
        <c:majorTickMark val="none"/>
        <c:tickLblPos val="nextTo"/>
        <c:crossAx val="139075968"/>
        <c:crosses val="autoZero"/>
        <c:auto val="1"/>
        <c:lblAlgn val="ctr"/>
        <c:lblOffset val="100"/>
      </c:catAx>
      <c:valAx>
        <c:axId val="139075968"/>
        <c:scaling>
          <c:orientation val="minMax"/>
          <c:max val="35000"/>
          <c:min val="0"/>
        </c:scaling>
        <c:axPos val="l"/>
        <c:majorGridlines/>
        <c:numFmt formatCode="0.00" sourceLinked="0"/>
        <c:majorTickMark val="none"/>
        <c:tickLblPos val="nextTo"/>
        <c:spPr>
          <a:ln w="9525">
            <a:noFill/>
          </a:ln>
        </c:spPr>
        <c:crossAx val="136312704"/>
        <c:crosses val="autoZero"/>
        <c:crossBetween val="between"/>
        <c:majorUnit val="5000"/>
      </c:valAx>
      <c:valAx>
        <c:axId val="144809984"/>
        <c:scaling>
          <c:orientation val="minMax"/>
          <c:max val="1"/>
          <c:min val="-2"/>
        </c:scaling>
        <c:axPos val="r"/>
        <c:numFmt formatCode="#,##0.00" sourceLinked="1"/>
        <c:tickLblPos val="nextTo"/>
        <c:crossAx val="144813056"/>
        <c:crosses val="max"/>
        <c:crossBetween val="between"/>
        <c:majorUnit val="0.5"/>
      </c:valAx>
      <c:catAx>
        <c:axId val="144813056"/>
        <c:scaling>
          <c:orientation val="minMax"/>
        </c:scaling>
        <c:delete val="1"/>
        <c:axPos val="b"/>
        <c:numFmt formatCode="0" sourceLinked="1"/>
        <c:tickLblPos val="none"/>
        <c:crossAx val="144809984"/>
        <c:crosses val="autoZero"/>
        <c:auto val="1"/>
        <c:lblAlgn val="ctr"/>
        <c:lblOffset val="100"/>
      </c:catAx>
    </c:plotArea>
    <c:legend>
      <c:legendPos val="b"/>
      <c:legendEntry>
        <c:idx val="2"/>
        <c:delete val="1"/>
      </c:legendEntry>
    </c:legend>
    <c:plotVisOnly val="1"/>
    <c:dispBlanksAs val="gap"/>
  </c:chart>
  <c:printSettings>
    <c:headerFooter/>
    <c:pageMargins b="0.75000000000000167" l="0.70000000000000062" r="0.70000000000000062" t="0.7500000000000016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373380</xdr:colOff>
      <xdr:row>5</xdr:row>
      <xdr:rowOff>125730</xdr:rowOff>
    </xdr:from>
    <xdr:to>
      <xdr:col>12</xdr:col>
      <xdr:colOff>9524</xdr:colOff>
      <xdr:row>20</xdr:row>
      <xdr:rowOff>19050</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ka.tupekova/AppData/Roaming/Microsoft/Excel/unlocked_Financna_analyza-tabulkova_ca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enka.tupekova/Documents/Lenka/EC_OPZP/OPZP_Dvory%20n%20Zitavou/Deliverables/Final%2023.10.2015/skusk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enka.tupekova/Documents/Lenka/Preno_OLD/lenka/Projekty%20OA/Vychodoslovenska%20vodarenska%20spolocnost/Ko&#353;ice/Kosice%20projekt/Financna%20analyza/SK_FA_Kosice_VVS_tabulky_v01_15%2012%20200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štrukcie"/>
      <sheetName val="Typ žiadateľa"/>
      <sheetName val="Peňažné toky projektu"/>
      <sheetName val="Investičné výdavky"/>
      <sheetName val="Výdavky na prevádzku"/>
      <sheetName val="Príjmy z prevádzky"/>
      <sheetName val="Úver"/>
      <sheetName val="Odpisy - daňové"/>
      <sheetName val="Kontrolný list"/>
      <sheetName val="POM_Odpisy linearne"/>
      <sheetName val="POM_Odpisy zrychlene"/>
    </sheetNames>
    <sheetDataSet>
      <sheetData sheetId="0" refreshError="1"/>
      <sheetData sheetId="1" refreshError="1">
        <row r="1">
          <cell r="D1">
            <v>4</v>
          </cell>
        </row>
        <row r="6">
          <cell r="F6">
            <v>0.95</v>
          </cell>
        </row>
        <row r="9">
          <cell r="F9">
            <v>0.85</v>
          </cell>
        </row>
        <row r="12">
          <cell r="F12">
            <v>0.1</v>
          </cell>
        </row>
      </sheetData>
      <sheetData sheetId="2" refreshError="1">
        <row r="6">
          <cell r="I6" t="str">
            <v>áno</v>
          </cell>
        </row>
        <row r="7">
          <cell r="I7" t="str">
            <v>nie</v>
          </cell>
        </row>
      </sheetData>
      <sheetData sheetId="3" refreshError="1">
        <row r="9">
          <cell r="B9">
            <v>0</v>
          </cell>
          <cell r="D9">
            <v>0</v>
          </cell>
        </row>
        <row r="33">
          <cell r="D33">
            <v>0</v>
          </cell>
        </row>
        <row r="108">
          <cell r="A108" t="str">
            <v>013 - Softvér</v>
          </cell>
        </row>
        <row r="109">
          <cell r="A109" t="str">
            <v>014 - Oceniteľné práva</v>
          </cell>
        </row>
        <row r="110">
          <cell r="A110" t="str">
            <v>021 - Stavby</v>
          </cell>
        </row>
        <row r="111">
          <cell r="A111" t="str">
            <v>022 - Samostatné hnuteľné veci a súbory hnuteľných vecí</v>
          </cell>
        </row>
        <row r="112">
          <cell r="A112" t="str">
            <v>023 - Dopravné prostriedky</v>
          </cell>
        </row>
        <row r="113">
          <cell r="A113" t="str">
            <v>027 - Pozemky</v>
          </cell>
        </row>
        <row r="114">
          <cell r="A114" t="str">
            <v>029 - Ostatný dlhodobý hmotný majetok</v>
          </cell>
        </row>
        <row r="115">
          <cell r="A115" t="str">
            <v>112 - Zásoby</v>
          </cell>
        </row>
        <row r="116">
          <cell r="A116" t="str">
            <v>502 - Spotreba energie</v>
          </cell>
        </row>
        <row r="117">
          <cell r="A117" t="str">
            <v>503 - Spotreba ostatných neskladovateľných dodávok</v>
          </cell>
        </row>
        <row r="118">
          <cell r="A118" t="str">
            <v>512 - Cestovné náhrady</v>
          </cell>
        </row>
        <row r="119">
          <cell r="A119" t="str">
            <v>518 - Ostatné služby</v>
          </cell>
        </row>
        <row r="120">
          <cell r="A120" t="str">
            <v>521 - Mzdové výdavky</v>
          </cell>
        </row>
        <row r="121">
          <cell r="A121" t="str">
            <v>568 - Ostatné finančné výdavky</v>
          </cell>
        </row>
        <row r="122">
          <cell r="A122" t="str">
            <v>930 - Rezerva na nepredvídané výdavky</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štrukcie"/>
      <sheetName val="Typ žiadateľa"/>
      <sheetName val="Peňažné toky projektu"/>
      <sheetName val="Peňažné toky projektu (2)"/>
      <sheetName val="PL_Konsolidovane"/>
      <sheetName val="PL_Ziadatel"/>
      <sheetName val="PL_Prevadzkovatel"/>
      <sheetName val="Investičné výdavky"/>
      <sheetName val="PL_Rozpočet"/>
      <sheetName val="Výdavky na prevádzku"/>
      <sheetName val="PL_Priemerná mzda"/>
      <sheetName val="PL_Výdavky na prevádzku"/>
      <sheetName val="Príjmy z prevádzky"/>
      <sheetName val="PL_Napojenosť"/>
      <sheetName val="PL_Spotreba vody"/>
      <sheetName val="TEU"/>
      <sheetName val="Odpisy - daňové"/>
      <sheetName val="Úver"/>
      <sheetName val="PL-Úver"/>
      <sheetName val="PL_Odpisy investície"/>
      <sheetName val="Počet obyvateľov"/>
      <sheetName val="Počet prípojok"/>
      <sheetName val="Kontrolný list"/>
      <sheetName val="POM_Odpisy linearne"/>
      <sheetName val="POM_Odpisy zrychlene"/>
    </sheetNames>
    <sheetDataSet>
      <sheetData sheetId="0" refreshError="1"/>
      <sheetData sheetId="1">
        <row r="1">
          <cell r="D1">
            <v>4</v>
          </cell>
        </row>
        <row r="6">
          <cell r="F6">
            <v>0.95</v>
          </cell>
        </row>
        <row r="9">
          <cell r="F9">
            <v>0.85</v>
          </cell>
        </row>
        <row r="12">
          <cell r="F12">
            <v>0.1</v>
          </cell>
        </row>
      </sheetData>
      <sheetData sheetId="2">
        <row r="6">
          <cell r="I6" t="str">
            <v>nie</v>
          </cell>
        </row>
        <row r="7">
          <cell r="I7" t="str">
            <v>nie</v>
          </cell>
        </row>
      </sheetData>
      <sheetData sheetId="3" refreshError="1"/>
      <sheetData sheetId="4" refreshError="1"/>
      <sheetData sheetId="5" refreshError="1"/>
      <sheetData sheetId="6" refreshError="1"/>
      <sheetData sheetId="7">
        <row r="9">
          <cell r="B9">
            <v>7833842.4159999993</v>
          </cell>
          <cell r="D9">
            <v>7833842.4159999993</v>
          </cell>
        </row>
        <row r="33">
          <cell r="D33">
            <v>7209346.3084121896</v>
          </cell>
        </row>
        <row r="35">
          <cell r="D35">
            <v>379439.27939011558</v>
          </cell>
        </row>
        <row r="108">
          <cell r="A108" t="str">
            <v>013 - Softvér</v>
          </cell>
        </row>
        <row r="109">
          <cell r="A109" t="str">
            <v>014 - Oceniteľné práva</v>
          </cell>
        </row>
        <row r="110">
          <cell r="A110" t="str">
            <v>021 - Stavby</v>
          </cell>
        </row>
        <row r="111">
          <cell r="A111" t="str">
            <v>022 - Samostatné hnuteľné veci a súbory hnuteľných vecí</v>
          </cell>
        </row>
        <row r="112">
          <cell r="A112" t="str">
            <v>023 - Dopravné prostriedky</v>
          </cell>
        </row>
        <row r="113">
          <cell r="A113" t="str">
            <v>027 - Pozemky</v>
          </cell>
        </row>
        <row r="114">
          <cell r="A114" t="str">
            <v>029 - Ostatný dlhodobý hmotný majetok</v>
          </cell>
        </row>
        <row r="115">
          <cell r="A115" t="str">
            <v>112 - Zásoby</v>
          </cell>
        </row>
        <row r="116">
          <cell r="A116" t="str">
            <v>502 - Spotreba energie</v>
          </cell>
        </row>
        <row r="117">
          <cell r="A117" t="str">
            <v>503 - Spotreba ostatných neskladovateľných dodávok</v>
          </cell>
        </row>
        <row r="118">
          <cell r="A118" t="str">
            <v>512 - Cestovné náhrady</v>
          </cell>
        </row>
        <row r="119">
          <cell r="A119" t="str">
            <v>518 - Ostatné služby</v>
          </cell>
        </row>
        <row r="120">
          <cell r="A120" t="str">
            <v>521 - Mzdové výdavky</v>
          </cell>
        </row>
        <row r="121">
          <cell r="A121" t="str">
            <v>568 - Ostatné finančné výdavky</v>
          </cell>
        </row>
        <row r="122">
          <cell r="A122" t="str">
            <v>930 - Rezerva na nepredvídané výdavky</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1 ENPV CK_ERR CK"/>
      <sheetName val="T2 FNPV CK_FRR CK"/>
      <sheetName val="T3 ENPV VK_ERR VK"/>
      <sheetName val="T4 FNPV VK_FRR VK"/>
      <sheetName val="T5 CashFlow"/>
      <sheetName val="T6 DPPO_plan"/>
      <sheetName val="Vysledky analyzy"/>
      <sheetName val="T24 Porovnanie FM a skutoč"/>
      <sheetName val="Porovnanie výsledkov"/>
      <sheetName val="T7 vyvoj tarif_zdrojeII"/>
      <sheetName val="T8 Financovanie projektu"/>
      <sheetName val="T9 Ekonomicke prinosy_ziadost"/>
      <sheetName val="T10 Ekonomicke prinosy skut"/>
      <sheetName val="T11 merna investicna narocnost"/>
      <sheetName val="T12 Sociálna únosnosť"/>
      <sheetName val="T13 odpisy investicie"/>
      <sheetName val="Odpisy zdroj"/>
      <sheetName val="T14 pracovne miesta"/>
      <sheetName val="T15 Prevadzove výdavky ČOV"/>
      <sheetName val="T16 Prevadzkove výdavky kanal"/>
      <sheetName val="T17 Prevádzkové príjmy"/>
      <sheetName val="T18 Porovnanie príjmy a výdavky"/>
      <sheetName val="T19 Porovnanie predpokladov"/>
      <sheetName val="produkcia OV"/>
      <sheetName val="T20 Vodne, stocne"/>
      <sheetName val="T21 Zakladne udaje"/>
      <sheetName val="T22 Vyvoj obyvatelstva"/>
      <sheetName val="Poplatky za vypúšťanie OV"/>
      <sheetName val="Plan napojenia obyvatelstva"/>
      <sheetName val="Napojenost_kanalizacia"/>
      <sheetName val="Napojenost_vodovod"/>
      <sheetName val="Kanalizácie a ČOV rok2009 v€ "/>
      <sheetName val="Kanalizácie a ČOV rok2008 v€"/>
      <sheetName val="Kanalizácie a ČOV rok2008  vSK"/>
      <sheetName val="Plan udrzby a oprav_COV"/>
      <sheetName val="T26 Plan udrzby a oprav_COV"/>
      <sheetName val="Opravy a údržba_kanal"/>
      <sheetName val="T27 Opravy a údržba_kanal"/>
      <sheetName val="T23 Úvery spolu"/>
      <sheetName val="V_ Úver 1"/>
      <sheetName val="V_ Úver2"/>
      <sheetName val="Uvery zdroj"/>
      <sheetName val="T25 Chronologicky prehľad plati"/>
      <sheetName val="Ziadosti o platbu"/>
      <sheetName val="Financing Memorandum"/>
      <sheetName val="Financial plan FM"/>
      <sheetName val="Financial plan ModFM"/>
      <sheetName val="vyvoj inflacie_zdroj"/>
      <sheetName val="vyvoj inflacie_graf"/>
      <sheetName val="vyvoj kurzu"/>
      <sheetName val="vyvoj tarif_zdroje"/>
      <sheetName val="vyvoj tarif_graf_1"/>
      <sheetName val="vyvoj tarif_graf_2"/>
      <sheetName val="V_SÚKROMNÝ SEKTOR"/>
      <sheetName val="V_Výsledovka VVS 2004_2008"/>
      <sheetName val="Súvaha 092009"/>
      <sheetName val="VZaS 092009"/>
      <sheetName val="V_Súvaha VVS 2004-2008"/>
      <sheetName val="spotreba energií"/>
      <sheetName val="spotreba vody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92D050"/>
    <pageSetUpPr fitToPage="1"/>
  </sheetPr>
  <dimension ref="B2:H41"/>
  <sheetViews>
    <sheetView workbookViewId="0">
      <selection activeCell="B1" sqref="B1:F1048576"/>
    </sheetView>
  </sheetViews>
  <sheetFormatPr defaultColWidth="8.88671875" defaultRowHeight="13.2"/>
  <cols>
    <col min="1" max="1" width="8.88671875" style="218"/>
    <col min="2" max="2" width="12.5546875" style="218" customWidth="1"/>
    <col min="3" max="3" width="32" style="218" customWidth="1"/>
    <col min="4" max="4" width="62.33203125" style="218" customWidth="1"/>
    <col min="5" max="5" width="26.5546875" style="218" customWidth="1"/>
    <col min="6" max="6" width="20" style="218" customWidth="1"/>
    <col min="7" max="16384" width="8.88671875" style="218"/>
  </cols>
  <sheetData>
    <row r="2" spans="2:8">
      <c r="B2" s="223" t="s">
        <v>268</v>
      </c>
      <c r="C2" s="223"/>
    </row>
    <row r="3" spans="2:8" ht="26.4">
      <c r="B3" s="219" t="s">
        <v>253</v>
      </c>
      <c r="C3" s="219" t="s">
        <v>269</v>
      </c>
      <c r="D3" s="219" t="s">
        <v>274</v>
      </c>
      <c r="E3" s="219" t="s">
        <v>275</v>
      </c>
      <c r="F3" s="219" t="s">
        <v>270</v>
      </c>
      <c r="G3" s="220"/>
      <c r="H3" s="220"/>
    </row>
    <row r="4" spans="2:8">
      <c r="B4" s="371"/>
      <c r="C4" s="369"/>
      <c r="D4" s="369"/>
      <c r="E4" s="372"/>
      <c r="F4" s="370"/>
    </row>
    <row r="5" spans="2:8">
      <c r="B5" s="371"/>
      <c r="C5" s="369"/>
      <c r="D5" s="369"/>
      <c r="E5" s="372"/>
      <c r="F5" s="370"/>
    </row>
    <row r="6" spans="2:8">
      <c r="B6" s="371"/>
      <c r="C6" s="369"/>
      <c r="D6" s="369"/>
      <c r="E6" s="372"/>
      <c r="F6" s="370"/>
    </row>
    <row r="7" spans="2:8">
      <c r="B7" s="371"/>
      <c r="C7" s="369"/>
      <c r="D7" s="369"/>
      <c r="E7" s="372"/>
      <c r="F7" s="370"/>
    </row>
    <row r="8" spans="2:8">
      <c r="B8" s="371"/>
      <c r="C8" s="369"/>
      <c r="D8" s="369"/>
      <c r="E8" s="372"/>
      <c r="F8" s="370"/>
    </row>
    <row r="9" spans="2:8">
      <c r="B9" s="371"/>
      <c r="C9" s="369"/>
      <c r="D9" s="369"/>
      <c r="E9" s="372"/>
      <c r="F9" s="370"/>
    </row>
    <row r="10" spans="2:8">
      <c r="B10" s="371"/>
      <c r="C10" s="369"/>
      <c r="D10" s="369"/>
      <c r="E10" s="372"/>
      <c r="F10" s="370"/>
    </row>
    <row r="11" spans="2:8">
      <c r="B11" s="371"/>
      <c r="C11" s="369"/>
      <c r="D11" s="369"/>
      <c r="E11" s="372"/>
      <c r="F11" s="370"/>
    </row>
    <row r="12" spans="2:8">
      <c r="B12" s="371"/>
      <c r="C12" s="369"/>
      <c r="D12" s="369"/>
      <c r="E12" s="369"/>
      <c r="F12" s="370"/>
    </row>
    <row r="13" spans="2:8">
      <c r="B13" s="371"/>
      <c r="C13" s="369"/>
      <c r="D13" s="369"/>
      <c r="E13" s="369"/>
      <c r="F13" s="370"/>
    </row>
    <row r="14" spans="2:8">
      <c r="B14" s="371"/>
      <c r="C14" s="369"/>
      <c r="D14" s="369"/>
      <c r="E14" s="369"/>
      <c r="F14" s="370"/>
    </row>
    <row r="15" spans="2:8">
      <c r="B15" s="371"/>
      <c r="C15" s="369"/>
      <c r="D15" s="369"/>
      <c r="E15" s="369"/>
      <c r="F15" s="370"/>
    </row>
    <row r="16" spans="2:8">
      <c r="B16" s="371"/>
      <c r="C16" s="369"/>
      <c r="D16" s="369"/>
      <c r="E16" s="369"/>
      <c r="F16" s="370"/>
    </row>
    <row r="17" spans="2:6">
      <c r="B17" s="371"/>
      <c r="C17" s="369"/>
      <c r="D17" s="369"/>
      <c r="E17" s="369"/>
      <c r="F17" s="370"/>
    </row>
    <row r="18" spans="2:6">
      <c r="B18" s="371"/>
      <c r="C18" s="369"/>
      <c r="D18" s="369"/>
      <c r="E18" s="369"/>
      <c r="F18" s="370"/>
    </row>
    <row r="19" spans="2:6">
      <c r="B19" s="371"/>
      <c r="C19" s="369"/>
      <c r="D19" s="369"/>
      <c r="E19" s="369"/>
      <c r="F19" s="370"/>
    </row>
    <row r="20" spans="2:6">
      <c r="B20" s="371"/>
      <c r="C20" s="369"/>
      <c r="D20" s="369"/>
      <c r="E20" s="369"/>
      <c r="F20" s="370"/>
    </row>
    <row r="21" spans="2:6">
      <c r="B21" s="371"/>
      <c r="C21" s="369"/>
      <c r="D21" s="369"/>
      <c r="E21" s="369"/>
      <c r="F21" s="370"/>
    </row>
    <row r="22" spans="2:6">
      <c r="B22" s="371"/>
      <c r="C22" s="369"/>
      <c r="D22" s="369"/>
      <c r="E22" s="369"/>
      <c r="F22" s="370"/>
    </row>
    <row r="23" spans="2:6">
      <c r="B23" s="371"/>
      <c r="C23" s="369"/>
      <c r="D23" s="369"/>
      <c r="E23" s="369"/>
      <c r="F23" s="370"/>
    </row>
    <row r="24" spans="2:6">
      <c r="B24" s="221"/>
      <c r="C24" s="221"/>
      <c r="D24" s="221" t="s">
        <v>257</v>
      </c>
      <c r="E24" s="221"/>
      <c r="F24" s="222">
        <f>SUM($F$4:$F$23)</f>
        <v>0</v>
      </c>
    </row>
    <row r="26" spans="2:6" s="229" customFormat="1" hidden="1">
      <c r="B26" s="228" t="s">
        <v>308</v>
      </c>
      <c r="C26" s="228"/>
    </row>
    <row r="27" spans="2:6" s="229" customFormat="1" hidden="1">
      <c r="B27" s="228"/>
      <c r="C27" s="228"/>
    </row>
    <row r="28" spans="2:6" s="229" customFormat="1" hidden="1">
      <c r="B28" s="229" t="s">
        <v>272</v>
      </c>
      <c r="F28" s="229">
        <f>COUNT(F4:F23)</f>
        <v>0</v>
      </c>
    </row>
    <row r="29" spans="2:6" s="229" customFormat="1" hidden="1">
      <c r="B29" s="229" t="s">
        <v>271</v>
      </c>
    </row>
    <row r="30" spans="2:6" s="229" customFormat="1" hidden="1">
      <c r="F30" s="230"/>
    </row>
    <row r="31" spans="2:6" s="229" customFormat="1" hidden="1">
      <c r="B31" s="229" t="s">
        <v>273</v>
      </c>
      <c r="F31" s="231">
        <f>SUM(F4:F23)</f>
        <v>0</v>
      </c>
    </row>
    <row r="32" spans="2:6" s="229" customFormat="1" hidden="1">
      <c r="B32" s="229" t="s">
        <v>77</v>
      </c>
      <c r="D32" s="243">
        <f>'Peňažné toky projektu'!D13</f>
        <v>2016</v>
      </c>
      <c r="F32" s="231"/>
    </row>
    <row r="33" spans="2:6" s="229" customFormat="1" hidden="1">
      <c r="B33" s="229" t="s">
        <v>305</v>
      </c>
      <c r="D33" s="243">
        <f>'Peňažné toky projektu'!D14</f>
        <v>3</v>
      </c>
      <c r="F33" s="231"/>
    </row>
    <row r="34" spans="2:6" s="229" customFormat="1" hidden="1">
      <c r="B34" s="229" t="s">
        <v>278</v>
      </c>
      <c r="D34" s="243">
        <f>'Peňažné toky projektu'!D13+'Peňažné toky projektu'!D14</f>
        <v>2019</v>
      </c>
      <c r="F34" s="232"/>
    </row>
    <row r="35" spans="2:6" s="229" customFormat="1" hidden="1">
      <c r="B35" s="229" t="s">
        <v>309</v>
      </c>
      <c r="E35" s="233"/>
      <c r="F35" s="234">
        <f>HLOOKUP(('Peňažné toky projektu'!D13+'Peňažné toky projektu'!D14),'Peňažné toky projektu'!B18:O30,7,0)</f>
        <v>0</v>
      </c>
    </row>
    <row r="36" spans="2:6" s="229" customFormat="1" hidden="1">
      <c r="B36" s="229" t="s">
        <v>279</v>
      </c>
      <c r="F36" s="235">
        <f>IF(F35&gt;F31,F31/F35,0)</f>
        <v>0</v>
      </c>
    </row>
    <row r="37" spans="2:6" s="229" customFormat="1" hidden="1"/>
    <row r="38" spans="2:6" s="245" customFormat="1" ht="30.6" hidden="1" customHeight="1">
      <c r="B38" s="378" t="s">
        <v>310</v>
      </c>
      <c r="C38" s="378"/>
      <c r="D38" s="378"/>
      <c r="E38" s="378"/>
      <c r="F38" s="378"/>
    </row>
    <row r="39" spans="2:6" s="229" customFormat="1" hidden="1"/>
    <row r="40" spans="2:6" s="229" customFormat="1" hidden="1">
      <c r="E40" s="229" t="s">
        <v>276</v>
      </c>
    </row>
    <row r="41" spans="2:6" s="229" customFormat="1" hidden="1">
      <c r="E41" s="229" t="s">
        <v>277</v>
      </c>
    </row>
  </sheetData>
  <sheetProtection password="CB2D" sheet="1" objects="1" scenarios="1" insertRows="0"/>
  <mergeCells count="1">
    <mergeCell ref="B38:F38"/>
  </mergeCells>
  <dataValidations count="1">
    <dataValidation type="list" allowBlank="1" showInputMessage="1" showErrorMessage="1" sqref="E4:E23">
      <formula1>$E$40:$E$47</formula1>
    </dataValidation>
  </dataValidations>
  <pageMargins left="0.7" right="0.7" top="0.75" bottom="0.75" header="0.3" footer="0.3"/>
  <pageSetup paperSize="9" scale="85" fitToHeight="0" orientation="landscape" r:id="rId1"/>
  <legacyDrawing r:id="rId2"/>
</worksheet>
</file>

<file path=xl/worksheets/sheet10.xml><?xml version="1.0" encoding="utf-8"?>
<worksheet xmlns="http://schemas.openxmlformats.org/spreadsheetml/2006/main" xmlns:r="http://schemas.openxmlformats.org/officeDocument/2006/relationships">
  <sheetPr codeName="Hárok5"/>
  <dimension ref="A1:X170"/>
  <sheetViews>
    <sheetView workbookViewId="0">
      <selection activeCell="G8" sqref="G8"/>
    </sheetView>
  </sheetViews>
  <sheetFormatPr defaultColWidth="9.109375" defaultRowHeight="13.2"/>
  <cols>
    <col min="1" max="1" width="7" style="20" customWidth="1"/>
    <col min="2" max="2" width="5.5546875" style="15" customWidth="1"/>
    <col min="3" max="3" width="20.33203125" style="15" customWidth="1"/>
    <col min="4" max="4" width="12.5546875" style="17" bestFit="1" customWidth="1"/>
    <col min="5" max="16384" width="9.109375" style="17"/>
  </cols>
  <sheetData>
    <row r="1" spans="1:24">
      <c r="A1" s="14" t="s">
        <v>20</v>
      </c>
      <c r="D1" s="16">
        <f>'Peňažné toky projektu'!B18</f>
        <v>2016</v>
      </c>
      <c r="E1" s="16">
        <f>'Peňažné toky projektu'!C18</f>
        <v>2017</v>
      </c>
      <c r="F1" s="16">
        <f>'Peňažné toky projektu'!D18</f>
        <v>2018</v>
      </c>
      <c r="G1" s="16">
        <f>'Peňažné toky projektu'!E18</f>
        <v>2019</v>
      </c>
      <c r="H1" s="16">
        <f>'Peňažné toky projektu'!F18</f>
        <v>2020</v>
      </c>
      <c r="I1" s="16">
        <f>'Peňažné toky projektu'!G18</f>
        <v>2021</v>
      </c>
      <c r="J1" s="16">
        <f>'Peňažné toky projektu'!H18</f>
        <v>2022</v>
      </c>
      <c r="K1" s="16">
        <f>'Peňažné toky projektu'!I18</f>
        <v>2023</v>
      </c>
      <c r="L1" s="16">
        <f>'Peňažné toky projektu'!J18</f>
        <v>2024</v>
      </c>
      <c r="M1" s="16">
        <f>'Peňažné toky projektu'!K18</f>
        <v>2025</v>
      </c>
      <c r="N1" s="16">
        <f>'Peňažné toky projektu'!L18</f>
        <v>2026</v>
      </c>
      <c r="O1" s="16">
        <f>'Peňažné toky projektu'!M18</f>
        <v>2027</v>
      </c>
      <c r="P1" s="16">
        <f>'Peňažné toky projektu'!N18</f>
        <v>2028</v>
      </c>
      <c r="Q1" s="16" t="str">
        <f>'Peňažné toky projektu'!O18</f>
        <v/>
      </c>
      <c r="R1" s="16" t="str">
        <f>'Peňažné toky projektu'!P18</f>
        <v/>
      </c>
      <c r="S1" s="16" t="str">
        <f>'Peňažné toky projektu'!Q18</f>
        <v/>
      </c>
      <c r="T1" s="16" t="str">
        <f>'Peňažné toky projektu'!R18</f>
        <v/>
      </c>
      <c r="U1" s="16" t="str">
        <f>'Peňažné toky projektu'!S18</f>
        <v/>
      </c>
      <c r="V1" s="16" t="str">
        <f>'Peňažné toky projektu'!T18</f>
        <v/>
      </c>
      <c r="W1" s="16" t="str">
        <f>'Peňažné toky projektu'!U18</f>
        <v/>
      </c>
      <c r="X1" s="16" t="str">
        <f>'Peňažné toky projektu'!V18</f>
        <v/>
      </c>
    </row>
    <row r="2" spans="1:24">
      <c r="A2" s="18"/>
      <c r="D2" s="19"/>
      <c r="E2" s="19"/>
      <c r="F2" s="19"/>
      <c r="G2" s="19"/>
      <c r="H2" s="19"/>
      <c r="I2" s="19"/>
      <c r="J2" s="19"/>
      <c r="K2" s="19"/>
      <c r="L2" s="19"/>
      <c r="M2" s="19"/>
      <c r="N2" s="19"/>
      <c r="O2" s="19"/>
      <c r="P2" s="19"/>
      <c r="Q2" s="19"/>
      <c r="R2" s="19"/>
      <c r="S2" s="19"/>
      <c r="T2" s="19"/>
      <c r="U2" s="19"/>
      <c r="V2" s="19"/>
      <c r="W2" s="19"/>
      <c r="X2" s="19"/>
    </row>
    <row r="3" spans="1:24" ht="22.8">
      <c r="A3" s="213" t="s">
        <v>61</v>
      </c>
      <c r="D3" s="19"/>
      <c r="E3" s="19"/>
      <c r="F3" s="19"/>
      <c r="G3" s="19"/>
      <c r="H3" s="19"/>
      <c r="I3" s="19"/>
      <c r="J3" s="19"/>
      <c r="K3" s="19"/>
      <c r="L3" s="19"/>
      <c r="M3" s="19"/>
      <c r="N3" s="19"/>
      <c r="O3" s="19"/>
      <c r="P3" s="19"/>
      <c r="Q3" s="19"/>
      <c r="R3" s="19"/>
      <c r="S3" s="19"/>
      <c r="T3" s="19"/>
      <c r="U3" s="19"/>
      <c r="V3" s="19"/>
      <c r="W3" s="19"/>
      <c r="X3" s="19"/>
    </row>
    <row r="4" spans="1:24">
      <c r="A4" s="18"/>
      <c r="D4" s="19"/>
      <c r="E4" s="19"/>
      <c r="F4" s="19"/>
      <c r="G4" s="19"/>
      <c r="H4" s="19"/>
      <c r="I4" s="19"/>
      <c r="J4" s="19"/>
      <c r="K4" s="19"/>
      <c r="L4" s="19"/>
      <c r="M4" s="19"/>
      <c r="N4" s="19"/>
      <c r="O4" s="19"/>
      <c r="P4" s="19"/>
      <c r="Q4" s="19"/>
      <c r="R4" s="19"/>
      <c r="S4" s="19"/>
      <c r="T4" s="19"/>
      <c r="U4" s="19"/>
      <c r="V4" s="19"/>
      <c r="W4" s="19"/>
      <c r="X4" s="19"/>
    </row>
    <row r="5" spans="1:24">
      <c r="A5" s="18" t="s">
        <v>63</v>
      </c>
      <c r="D5" s="19"/>
      <c r="E5" s="19"/>
      <c r="F5" s="19"/>
      <c r="G5" s="19"/>
      <c r="H5" s="19"/>
      <c r="I5" s="19"/>
      <c r="J5" s="19"/>
      <c r="K5" s="19"/>
      <c r="L5" s="19"/>
      <c r="M5" s="19"/>
      <c r="N5" s="19"/>
      <c r="O5" s="19"/>
      <c r="P5" s="19"/>
      <c r="Q5" s="19"/>
      <c r="R5" s="19"/>
      <c r="S5" s="19"/>
      <c r="T5" s="19"/>
      <c r="U5" s="19"/>
      <c r="V5" s="19"/>
      <c r="W5" s="19"/>
      <c r="X5" s="19"/>
    </row>
    <row r="6" spans="1:24">
      <c r="A6" s="17"/>
      <c r="B6" s="18" t="s">
        <v>56</v>
      </c>
      <c r="D6" s="19"/>
      <c r="E6" s="19"/>
      <c r="F6" s="19"/>
      <c r="G6" s="19"/>
      <c r="H6" s="19"/>
      <c r="I6" s="19"/>
      <c r="J6" s="19"/>
      <c r="K6" s="19"/>
      <c r="L6" s="19"/>
      <c r="M6" s="19"/>
      <c r="N6" s="19"/>
      <c r="O6" s="19"/>
      <c r="P6" s="19"/>
      <c r="Q6" s="19"/>
      <c r="R6" s="19"/>
      <c r="S6" s="19"/>
      <c r="T6" s="19"/>
      <c r="U6" s="19"/>
      <c r="V6" s="19"/>
      <c r="W6" s="19"/>
      <c r="X6" s="19"/>
    </row>
    <row r="7" spans="1:24" s="43" customFormat="1">
      <c r="A7" s="42"/>
      <c r="B7" s="56"/>
      <c r="C7" s="57" t="s">
        <v>55</v>
      </c>
      <c r="D7" s="44">
        <v>0</v>
      </c>
      <c r="E7" s="44">
        <v>0</v>
      </c>
      <c r="F7" s="44">
        <v>0</v>
      </c>
      <c r="G7" s="44">
        <v>0</v>
      </c>
      <c r="H7" s="44">
        <v>0</v>
      </c>
      <c r="I7" s="44">
        <v>0</v>
      </c>
      <c r="J7" s="44">
        <v>0</v>
      </c>
      <c r="K7" s="44">
        <v>0</v>
      </c>
      <c r="L7" s="44">
        <v>0</v>
      </c>
      <c r="M7" s="44">
        <v>0</v>
      </c>
      <c r="N7" s="44">
        <v>0</v>
      </c>
      <c r="O7" s="44">
        <v>0</v>
      </c>
      <c r="P7" s="44">
        <v>0</v>
      </c>
      <c r="Q7" s="44">
        <v>0</v>
      </c>
      <c r="R7" s="44">
        <v>0</v>
      </c>
      <c r="S7" s="44">
        <v>0</v>
      </c>
      <c r="T7" s="44">
        <v>0</v>
      </c>
      <c r="U7" s="44">
        <v>0</v>
      </c>
      <c r="V7" s="44">
        <v>0</v>
      </c>
      <c r="W7" s="44">
        <v>0</v>
      </c>
      <c r="X7" s="44">
        <v>0</v>
      </c>
    </row>
    <row r="8" spans="1:24" s="23" customFormat="1">
      <c r="B8" s="58"/>
      <c r="C8" s="59" t="s">
        <v>18</v>
      </c>
      <c r="D8" s="45">
        <v>0</v>
      </c>
      <c r="E8" s="45">
        <v>0</v>
      </c>
      <c r="F8" s="45">
        <v>0</v>
      </c>
      <c r="G8" s="45">
        <v>0</v>
      </c>
      <c r="H8" s="45">
        <v>0</v>
      </c>
      <c r="I8" s="45">
        <v>0</v>
      </c>
      <c r="J8" s="45">
        <v>0</v>
      </c>
      <c r="K8" s="45">
        <v>0</v>
      </c>
      <c r="L8" s="45">
        <v>0</v>
      </c>
      <c r="M8" s="45">
        <v>0</v>
      </c>
      <c r="N8" s="45">
        <v>0</v>
      </c>
      <c r="O8" s="45">
        <v>0</v>
      </c>
      <c r="P8" s="45">
        <v>0</v>
      </c>
      <c r="Q8" s="45">
        <v>0</v>
      </c>
      <c r="R8" s="45">
        <v>0</v>
      </c>
      <c r="S8" s="45">
        <v>0</v>
      </c>
      <c r="T8" s="45">
        <v>0</v>
      </c>
      <c r="U8" s="45">
        <v>0</v>
      </c>
      <c r="V8" s="45">
        <v>0</v>
      </c>
      <c r="W8" s="45">
        <v>0</v>
      </c>
      <c r="X8" s="45">
        <v>0</v>
      </c>
    </row>
    <row r="9" spans="1:24">
      <c r="A9" s="17"/>
      <c r="B9" s="446" t="s">
        <v>19</v>
      </c>
      <c r="C9" s="446"/>
      <c r="D9" s="23">
        <f>IF(D1="","",D7*D8)</f>
        <v>0</v>
      </c>
      <c r="E9" s="23">
        <f t="shared" ref="E9:X9" si="0">IF(E1="","",E7*E8)</f>
        <v>0</v>
      </c>
      <c r="F9" s="23">
        <f t="shared" si="0"/>
        <v>0</v>
      </c>
      <c r="G9" s="23">
        <f t="shared" si="0"/>
        <v>0</v>
      </c>
      <c r="H9" s="23">
        <f t="shared" si="0"/>
        <v>0</v>
      </c>
      <c r="I9" s="23">
        <f t="shared" si="0"/>
        <v>0</v>
      </c>
      <c r="J9" s="23">
        <f t="shared" si="0"/>
        <v>0</v>
      </c>
      <c r="K9" s="23">
        <f t="shared" si="0"/>
        <v>0</v>
      </c>
      <c r="L9" s="23">
        <f t="shared" si="0"/>
        <v>0</v>
      </c>
      <c r="M9" s="23">
        <f t="shared" si="0"/>
        <v>0</v>
      </c>
      <c r="N9" s="23">
        <f t="shared" si="0"/>
        <v>0</v>
      </c>
      <c r="O9" s="23">
        <f t="shared" si="0"/>
        <v>0</v>
      </c>
      <c r="P9" s="23">
        <f t="shared" si="0"/>
        <v>0</v>
      </c>
      <c r="Q9" s="23" t="str">
        <f t="shared" si="0"/>
        <v/>
      </c>
      <c r="R9" s="23" t="str">
        <f t="shared" si="0"/>
        <v/>
      </c>
      <c r="S9" s="23" t="str">
        <f t="shared" si="0"/>
        <v/>
      </c>
      <c r="T9" s="23" t="str">
        <f t="shared" si="0"/>
        <v/>
      </c>
      <c r="U9" s="23" t="str">
        <f t="shared" si="0"/>
        <v/>
      </c>
      <c r="V9" s="23" t="str">
        <f t="shared" si="0"/>
        <v/>
      </c>
      <c r="W9" s="23" t="str">
        <f t="shared" si="0"/>
        <v/>
      </c>
      <c r="X9" s="23" t="str">
        <f t="shared" si="0"/>
        <v/>
      </c>
    </row>
    <row r="10" spans="1:24">
      <c r="A10" s="17"/>
      <c r="B10" s="24"/>
      <c r="C10" s="24"/>
      <c r="D10" s="25"/>
      <c r="E10" s="25"/>
      <c r="F10" s="26"/>
      <c r="G10" s="26"/>
      <c r="H10" s="25"/>
      <c r="I10" s="25"/>
      <c r="J10" s="25"/>
      <c r="K10" s="25"/>
      <c r="L10" s="25"/>
      <c r="M10" s="25"/>
      <c r="N10" s="25"/>
      <c r="O10" s="25"/>
      <c r="P10" s="25"/>
      <c r="Q10" s="25"/>
      <c r="R10" s="25"/>
      <c r="S10" s="25"/>
      <c r="T10" s="25"/>
      <c r="U10" s="25"/>
      <c r="V10" s="25"/>
      <c r="W10" s="25"/>
      <c r="X10" s="25"/>
    </row>
    <row r="11" spans="1:24" s="43" customFormat="1">
      <c r="B11" s="56"/>
      <c r="C11" s="57" t="s">
        <v>55</v>
      </c>
      <c r="D11" s="44">
        <v>0</v>
      </c>
      <c r="E11" s="44">
        <v>0</v>
      </c>
      <c r="F11" s="44">
        <v>0</v>
      </c>
      <c r="G11" s="44">
        <v>0</v>
      </c>
      <c r="H11" s="44">
        <v>0</v>
      </c>
      <c r="I11" s="44">
        <v>0</v>
      </c>
      <c r="J11" s="44">
        <v>0</v>
      </c>
      <c r="K11" s="44">
        <v>0</v>
      </c>
      <c r="L11" s="44">
        <v>0</v>
      </c>
      <c r="M11" s="44">
        <v>0</v>
      </c>
      <c r="N11" s="44">
        <v>0</v>
      </c>
      <c r="O11" s="44">
        <v>0</v>
      </c>
      <c r="P11" s="44">
        <v>0</v>
      </c>
      <c r="Q11" s="44">
        <v>0</v>
      </c>
      <c r="R11" s="44">
        <v>0</v>
      </c>
      <c r="S11" s="44">
        <v>0</v>
      </c>
      <c r="T11" s="44">
        <v>0</v>
      </c>
      <c r="U11" s="44">
        <v>0</v>
      </c>
      <c r="V11" s="44">
        <v>0</v>
      </c>
      <c r="W11" s="44">
        <v>0</v>
      </c>
      <c r="X11" s="44">
        <v>0</v>
      </c>
    </row>
    <row r="12" spans="1:24" s="23" customFormat="1">
      <c r="B12" s="58"/>
      <c r="C12" s="59" t="s">
        <v>18</v>
      </c>
      <c r="D12" s="45">
        <v>0</v>
      </c>
      <c r="E12" s="45">
        <v>0</v>
      </c>
      <c r="F12" s="45">
        <v>0</v>
      </c>
      <c r="G12" s="45">
        <v>0</v>
      </c>
      <c r="H12" s="45">
        <v>0</v>
      </c>
      <c r="I12" s="45">
        <v>0</v>
      </c>
      <c r="J12" s="45">
        <v>0</v>
      </c>
      <c r="K12" s="45">
        <v>0</v>
      </c>
      <c r="L12" s="45">
        <v>0</v>
      </c>
      <c r="M12" s="45">
        <v>0</v>
      </c>
      <c r="N12" s="45">
        <v>0</v>
      </c>
      <c r="O12" s="45">
        <v>0</v>
      </c>
      <c r="P12" s="45">
        <v>0</v>
      </c>
      <c r="Q12" s="45">
        <v>0</v>
      </c>
      <c r="R12" s="45">
        <v>0</v>
      </c>
      <c r="S12" s="45">
        <v>0</v>
      </c>
      <c r="T12" s="45">
        <v>0</v>
      </c>
      <c r="U12" s="45">
        <v>0</v>
      </c>
      <c r="V12" s="45">
        <v>0</v>
      </c>
      <c r="W12" s="45">
        <v>0</v>
      </c>
      <c r="X12" s="45">
        <v>0</v>
      </c>
    </row>
    <row r="13" spans="1:24">
      <c r="A13" s="17"/>
      <c r="B13" s="446" t="s">
        <v>19</v>
      </c>
      <c r="C13" s="446"/>
      <c r="D13" s="23">
        <f>IF(D1="","",D11*D12)</f>
        <v>0</v>
      </c>
      <c r="E13" s="23">
        <f t="shared" ref="E13:X13" si="1">IF(E1="","",E11*E12)</f>
        <v>0</v>
      </c>
      <c r="F13" s="23">
        <f t="shared" si="1"/>
        <v>0</v>
      </c>
      <c r="G13" s="23">
        <f t="shared" si="1"/>
        <v>0</v>
      </c>
      <c r="H13" s="23">
        <f t="shared" si="1"/>
        <v>0</v>
      </c>
      <c r="I13" s="23">
        <f t="shared" si="1"/>
        <v>0</v>
      </c>
      <c r="J13" s="23">
        <f t="shared" si="1"/>
        <v>0</v>
      </c>
      <c r="K13" s="23">
        <f t="shared" si="1"/>
        <v>0</v>
      </c>
      <c r="L13" s="23">
        <f t="shared" si="1"/>
        <v>0</v>
      </c>
      <c r="M13" s="23">
        <f t="shared" si="1"/>
        <v>0</v>
      </c>
      <c r="N13" s="23">
        <f t="shared" si="1"/>
        <v>0</v>
      </c>
      <c r="O13" s="23">
        <f t="shared" si="1"/>
        <v>0</v>
      </c>
      <c r="P13" s="23">
        <f t="shared" si="1"/>
        <v>0</v>
      </c>
      <c r="Q13" s="23" t="str">
        <f t="shared" si="1"/>
        <v/>
      </c>
      <c r="R13" s="23" t="str">
        <f t="shared" si="1"/>
        <v/>
      </c>
      <c r="S13" s="23" t="str">
        <f t="shared" si="1"/>
        <v/>
      </c>
      <c r="T13" s="23" t="str">
        <f t="shared" si="1"/>
        <v/>
      </c>
      <c r="U13" s="23" t="str">
        <f t="shared" si="1"/>
        <v/>
      </c>
      <c r="V13" s="23" t="str">
        <f t="shared" si="1"/>
        <v/>
      </c>
      <c r="W13" s="23" t="str">
        <f t="shared" si="1"/>
        <v/>
      </c>
      <c r="X13" s="23" t="str">
        <f t="shared" si="1"/>
        <v/>
      </c>
    </row>
    <row r="14" spans="1:24">
      <c r="A14" s="17"/>
      <c r="B14" s="21"/>
      <c r="C14" s="21"/>
      <c r="D14" s="25"/>
      <c r="E14" s="25"/>
      <c r="F14" s="27"/>
      <c r="G14" s="27"/>
      <c r="H14" s="25"/>
      <c r="I14" s="25"/>
      <c r="J14" s="25"/>
      <c r="K14" s="25"/>
      <c r="L14" s="25"/>
      <c r="M14" s="25"/>
      <c r="N14" s="25"/>
      <c r="O14" s="25"/>
      <c r="P14" s="25"/>
      <c r="Q14" s="25"/>
      <c r="R14" s="25"/>
      <c r="S14" s="25"/>
      <c r="T14" s="25"/>
      <c r="U14" s="25"/>
      <c r="V14" s="25"/>
      <c r="W14" s="25"/>
      <c r="X14" s="25"/>
    </row>
    <row r="15" spans="1:24" s="43" customFormat="1">
      <c r="B15" s="56"/>
      <c r="C15" s="57" t="s">
        <v>55</v>
      </c>
      <c r="D15" s="44">
        <v>0</v>
      </c>
      <c r="E15" s="44">
        <v>0</v>
      </c>
      <c r="F15" s="44">
        <v>0</v>
      </c>
      <c r="G15" s="44">
        <v>0</v>
      </c>
      <c r="H15" s="44">
        <v>0</v>
      </c>
      <c r="I15" s="44">
        <v>0</v>
      </c>
      <c r="J15" s="44">
        <v>0</v>
      </c>
      <c r="K15" s="44">
        <v>0</v>
      </c>
      <c r="L15" s="44">
        <v>0</v>
      </c>
      <c r="M15" s="44">
        <v>0</v>
      </c>
      <c r="N15" s="44">
        <v>0</v>
      </c>
      <c r="O15" s="44">
        <v>0</v>
      </c>
      <c r="P15" s="44">
        <v>0</v>
      </c>
      <c r="Q15" s="44">
        <v>0</v>
      </c>
      <c r="R15" s="44">
        <v>0</v>
      </c>
      <c r="S15" s="44">
        <v>0</v>
      </c>
      <c r="T15" s="44">
        <v>0</v>
      </c>
      <c r="U15" s="44">
        <v>0</v>
      </c>
      <c r="V15" s="44">
        <v>0</v>
      </c>
      <c r="W15" s="44">
        <v>0</v>
      </c>
      <c r="X15" s="44">
        <v>0</v>
      </c>
    </row>
    <row r="16" spans="1:24" s="23" customFormat="1">
      <c r="B16" s="58"/>
      <c r="C16" s="59" t="s">
        <v>18</v>
      </c>
      <c r="D16" s="45">
        <v>0</v>
      </c>
      <c r="E16" s="45">
        <v>0</v>
      </c>
      <c r="F16" s="45">
        <v>0</v>
      </c>
      <c r="G16" s="45">
        <v>0</v>
      </c>
      <c r="H16" s="45">
        <v>0</v>
      </c>
      <c r="I16" s="45">
        <v>0</v>
      </c>
      <c r="J16" s="45">
        <v>0</v>
      </c>
      <c r="K16" s="45">
        <v>0</v>
      </c>
      <c r="L16" s="45">
        <v>0</v>
      </c>
      <c r="M16" s="45">
        <v>0</v>
      </c>
      <c r="N16" s="45">
        <v>0</v>
      </c>
      <c r="O16" s="45">
        <v>0</v>
      </c>
      <c r="P16" s="45">
        <v>0</v>
      </c>
      <c r="Q16" s="45">
        <v>0</v>
      </c>
      <c r="R16" s="45">
        <v>0</v>
      </c>
      <c r="S16" s="45">
        <v>0</v>
      </c>
      <c r="T16" s="45">
        <v>0</v>
      </c>
      <c r="U16" s="45">
        <v>0</v>
      </c>
      <c r="V16" s="45">
        <v>0</v>
      </c>
      <c r="W16" s="45">
        <v>0</v>
      </c>
      <c r="X16" s="45">
        <v>0</v>
      </c>
    </row>
    <row r="17" spans="1:24">
      <c r="A17" s="17"/>
      <c r="B17" s="446" t="s">
        <v>19</v>
      </c>
      <c r="C17" s="446"/>
      <c r="D17" s="23">
        <f>IF(D1="","",D15*D16)</f>
        <v>0</v>
      </c>
      <c r="E17" s="23">
        <f t="shared" ref="E17:X17" si="2">IF(E1="","",E15*E16)</f>
        <v>0</v>
      </c>
      <c r="F17" s="23">
        <f t="shared" si="2"/>
        <v>0</v>
      </c>
      <c r="G17" s="23">
        <f t="shared" si="2"/>
        <v>0</v>
      </c>
      <c r="H17" s="23">
        <f t="shared" si="2"/>
        <v>0</v>
      </c>
      <c r="I17" s="23">
        <f t="shared" si="2"/>
        <v>0</v>
      </c>
      <c r="J17" s="23">
        <f t="shared" si="2"/>
        <v>0</v>
      </c>
      <c r="K17" s="23">
        <f t="shared" si="2"/>
        <v>0</v>
      </c>
      <c r="L17" s="23">
        <f t="shared" si="2"/>
        <v>0</v>
      </c>
      <c r="M17" s="23">
        <f t="shared" si="2"/>
        <v>0</v>
      </c>
      <c r="N17" s="23">
        <f t="shared" si="2"/>
        <v>0</v>
      </c>
      <c r="O17" s="23">
        <f t="shared" si="2"/>
        <v>0</v>
      </c>
      <c r="P17" s="23">
        <f t="shared" si="2"/>
        <v>0</v>
      </c>
      <c r="Q17" s="23" t="str">
        <f t="shared" si="2"/>
        <v/>
      </c>
      <c r="R17" s="23" t="str">
        <f t="shared" si="2"/>
        <v/>
      </c>
      <c r="S17" s="23" t="str">
        <f t="shared" si="2"/>
        <v/>
      </c>
      <c r="T17" s="23" t="str">
        <f t="shared" si="2"/>
        <v/>
      </c>
      <c r="U17" s="23" t="str">
        <f t="shared" si="2"/>
        <v/>
      </c>
      <c r="V17" s="23" t="str">
        <f t="shared" si="2"/>
        <v/>
      </c>
      <c r="W17" s="23" t="str">
        <f t="shared" si="2"/>
        <v/>
      </c>
      <c r="X17" s="23" t="str">
        <f t="shared" si="2"/>
        <v/>
      </c>
    </row>
    <row r="18" spans="1:24">
      <c r="A18" s="17"/>
      <c r="B18" s="21"/>
      <c r="C18" s="21"/>
      <c r="D18" s="25"/>
      <c r="E18" s="25"/>
      <c r="F18" s="25"/>
      <c r="G18" s="25"/>
      <c r="H18" s="25"/>
      <c r="I18" s="25"/>
      <c r="J18" s="25"/>
      <c r="K18" s="25"/>
      <c r="L18" s="25"/>
      <c r="M18" s="25"/>
      <c r="N18" s="25"/>
      <c r="O18" s="25"/>
      <c r="P18" s="25"/>
      <c r="Q18" s="25"/>
      <c r="R18" s="25"/>
      <c r="S18" s="25"/>
      <c r="T18" s="25"/>
      <c r="U18" s="25"/>
      <c r="V18" s="25"/>
      <c r="W18" s="25"/>
      <c r="X18" s="25"/>
    </row>
    <row r="19" spans="1:24" s="43" customFormat="1">
      <c r="B19" s="56"/>
      <c r="C19" s="57" t="s">
        <v>55</v>
      </c>
      <c r="D19" s="44">
        <v>0</v>
      </c>
      <c r="E19" s="44">
        <v>0</v>
      </c>
      <c r="F19" s="44">
        <v>0</v>
      </c>
      <c r="G19" s="44">
        <v>0</v>
      </c>
      <c r="H19" s="44">
        <v>0</v>
      </c>
      <c r="I19" s="44">
        <v>0</v>
      </c>
      <c r="J19" s="44">
        <v>0</v>
      </c>
      <c r="K19" s="44">
        <v>0</v>
      </c>
      <c r="L19" s="44">
        <v>0</v>
      </c>
      <c r="M19" s="44">
        <v>0</v>
      </c>
      <c r="N19" s="44">
        <v>0</v>
      </c>
      <c r="O19" s="44">
        <v>0</v>
      </c>
      <c r="P19" s="44">
        <v>0</v>
      </c>
      <c r="Q19" s="44">
        <v>0</v>
      </c>
      <c r="R19" s="44">
        <v>0</v>
      </c>
      <c r="S19" s="44">
        <v>0</v>
      </c>
      <c r="T19" s="44">
        <v>0</v>
      </c>
      <c r="U19" s="44">
        <v>0</v>
      </c>
      <c r="V19" s="44">
        <v>0</v>
      </c>
      <c r="W19" s="44">
        <v>0</v>
      </c>
      <c r="X19" s="44">
        <v>0</v>
      </c>
    </row>
    <row r="20" spans="1:24" s="23" customFormat="1">
      <c r="B20" s="58"/>
      <c r="C20" s="59" t="s">
        <v>18</v>
      </c>
      <c r="D20" s="45">
        <v>0</v>
      </c>
      <c r="E20" s="45">
        <v>0</v>
      </c>
      <c r="F20" s="45">
        <v>0</v>
      </c>
      <c r="G20" s="45">
        <v>0</v>
      </c>
      <c r="H20" s="45">
        <v>0</v>
      </c>
      <c r="I20" s="45">
        <v>0</v>
      </c>
      <c r="J20" s="45">
        <v>0</v>
      </c>
      <c r="K20" s="45">
        <v>0</v>
      </c>
      <c r="L20" s="45">
        <v>0</v>
      </c>
      <c r="M20" s="45">
        <v>0</v>
      </c>
      <c r="N20" s="45">
        <v>0</v>
      </c>
      <c r="O20" s="45">
        <v>0</v>
      </c>
      <c r="P20" s="45">
        <v>0</v>
      </c>
      <c r="Q20" s="45">
        <v>0</v>
      </c>
      <c r="R20" s="45">
        <v>0</v>
      </c>
      <c r="S20" s="45">
        <v>0</v>
      </c>
      <c r="T20" s="45">
        <v>0</v>
      </c>
      <c r="U20" s="45">
        <v>0</v>
      </c>
      <c r="V20" s="45">
        <v>0</v>
      </c>
      <c r="W20" s="45">
        <v>0</v>
      </c>
      <c r="X20" s="45">
        <v>0</v>
      </c>
    </row>
    <row r="21" spans="1:24">
      <c r="A21" s="17"/>
      <c r="B21" s="446" t="s">
        <v>19</v>
      </c>
      <c r="C21" s="446"/>
      <c r="D21" s="23">
        <f>IF(D1="","",D19*D20)</f>
        <v>0</v>
      </c>
      <c r="E21" s="23">
        <f t="shared" ref="E21:X21" si="3">IF(E1="","",E19*E20)</f>
        <v>0</v>
      </c>
      <c r="F21" s="23">
        <f t="shared" si="3"/>
        <v>0</v>
      </c>
      <c r="G21" s="23">
        <f t="shared" si="3"/>
        <v>0</v>
      </c>
      <c r="H21" s="23">
        <f t="shared" si="3"/>
        <v>0</v>
      </c>
      <c r="I21" s="23">
        <f t="shared" si="3"/>
        <v>0</v>
      </c>
      <c r="J21" s="23">
        <f t="shared" si="3"/>
        <v>0</v>
      </c>
      <c r="K21" s="23">
        <f t="shared" si="3"/>
        <v>0</v>
      </c>
      <c r="L21" s="23">
        <f t="shared" si="3"/>
        <v>0</v>
      </c>
      <c r="M21" s="23">
        <f t="shared" si="3"/>
        <v>0</v>
      </c>
      <c r="N21" s="23">
        <f t="shared" si="3"/>
        <v>0</v>
      </c>
      <c r="O21" s="23">
        <f t="shared" si="3"/>
        <v>0</v>
      </c>
      <c r="P21" s="23">
        <f t="shared" si="3"/>
        <v>0</v>
      </c>
      <c r="Q21" s="23" t="str">
        <f t="shared" si="3"/>
        <v/>
      </c>
      <c r="R21" s="23" t="str">
        <f t="shared" si="3"/>
        <v/>
      </c>
      <c r="S21" s="23" t="str">
        <f t="shared" si="3"/>
        <v/>
      </c>
      <c r="T21" s="23" t="str">
        <f t="shared" si="3"/>
        <v/>
      </c>
      <c r="U21" s="23" t="str">
        <f t="shared" si="3"/>
        <v/>
      </c>
      <c r="V21" s="23" t="str">
        <f t="shared" si="3"/>
        <v/>
      </c>
      <c r="W21" s="23" t="str">
        <f t="shared" si="3"/>
        <v/>
      </c>
      <c r="X21" s="23" t="str">
        <f t="shared" si="3"/>
        <v/>
      </c>
    </row>
    <row r="22" spans="1:24">
      <c r="A22" s="17"/>
      <c r="B22" s="55"/>
      <c r="C22" s="55"/>
      <c r="D22" s="25"/>
      <c r="E22" s="25"/>
      <c r="F22" s="25"/>
      <c r="G22" s="25"/>
      <c r="H22" s="25"/>
      <c r="I22" s="25"/>
      <c r="J22" s="25"/>
      <c r="K22" s="25"/>
      <c r="L22" s="25"/>
      <c r="M22" s="25"/>
      <c r="N22" s="25"/>
      <c r="O22" s="25"/>
      <c r="P22" s="25"/>
      <c r="Q22" s="25"/>
      <c r="R22" s="25"/>
      <c r="S22" s="25"/>
      <c r="T22" s="25"/>
      <c r="U22" s="25"/>
      <c r="V22" s="25"/>
      <c r="W22" s="25"/>
      <c r="X22" s="25"/>
    </row>
    <row r="23" spans="1:24" s="48" customFormat="1">
      <c r="B23" s="47"/>
      <c r="C23" s="54" t="s">
        <v>57</v>
      </c>
      <c r="D23" s="48">
        <f>D9+D13+D17+D21</f>
        <v>0</v>
      </c>
      <c r="E23" s="48">
        <f t="shared" ref="E23:X23" si="4">E9+E13+E17+E21</f>
        <v>0</v>
      </c>
      <c r="F23" s="48">
        <f t="shared" si="4"/>
        <v>0</v>
      </c>
      <c r="G23" s="48">
        <f t="shared" si="4"/>
        <v>0</v>
      </c>
      <c r="H23" s="48">
        <f t="shared" si="4"/>
        <v>0</v>
      </c>
      <c r="I23" s="48">
        <f t="shared" si="4"/>
        <v>0</v>
      </c>
      <c r="J23" s="48">
        <f t="shared" si="4"/>
        <v>0</v>
      </c>
      <c r="K23" s="48">
        <f t="shared" si="4"/>
        <v>0</v>
      </c>
      <c r="L23" s="48">
        <f t="shared" si="4"/>
        <v>0</v>
      </c>
      <c r="M23" s="48">
        <f t="shared" si="4"/>
        <v>0</v>
      </c>
      <c r="N23" s="48">
        <f t="shared" si="4"/>
        <v>0</v>
      </c>
      <c r="O23" s="48">
        <f t="shared" si="4"/>
        <v>0</v>
      </c>
      <c r="P23" s="48">
        <f t="shared" si="4"/>
        <v>0</v>
      </c>
      <c r="Q23" s="48" t="e">
        <f t="shared" si="4"/>
        <v>#VALUE!</v>
      </c>
      <c r="R23" s="48" t="e">
        <f t="shared" si="4"/>
        <v>#VALUE!</v>
      </c>
      <c r="S23" s="48" t="e">
        <f t="shared" si="4"/>
        <v>#VALUE!</v>
      </c>
      <c r="T23" s="48" t="e">
        <f t="shared" si="4"/>
        <v>#VALUE!</v>
      </c>
      <c r="U23" s="48" t="e">
        <f t="shared" si="4"/>
        <v>#VALUE!</v>
      </c>
      <c r="V23" s="48" t="e">
        <f t="shared" si="4"/>
        <v>#VALUE!</v>
      </c>
      <c r="W23" s="48" t="e">
        <f t="shared" si="4"/>
        <v>#VALUE!</v>
      </c>
      <c r="X23" s="48" t="e">
        <f t="shared" si="4"/>
        <v>#VALUE!</v>
      </c>
    </row>
    <row r="24" spans="1:24">
      <c r="A24" s="18"/>
      <c r="B24" s="28"/>
      <c r="C24" s="47"/>
      <c r="D24" s="25"/>
      <c r="E24" s="25"/>
      <c r="F24" s="25"/>
      <c r="G24" s="25"/>
      <c r="H24" s="25"/>
      <c r="I24" s="25"/>
      <c r="J24" s="25"/>
      <c r="K24" s="25"/>
      <c r="L24" s="25"/>
      <c r="M24" s="25"/>
      <c r="N24" s="25"/>
      <c r="O24" s="25"/>
      <c r="P24" s="25"/>
      <c r="Q24" s="25"/>
      <c r="R24" s="25"/>
      <c r="S24" s="25"/>
      <c r="T24" s="25"/>
      <c r="U24" s="25"/>
      <c r="V24" s="25"/>
      <c r="W24" s="25"/>
      <c r="X24" s="25"/>
    </row>
    <row r="25" spans="1:24">
      <c r="A25" s="18"/>
      <c r="B25" s="28"/>
      <c r="C25" s="28"/>
      <c r="D25" s="25"/>
      <c r="E25" s="25"/>
      <c r="F25" s="25"/>
      <c r="G25" s="25"/>
      <c r="H25" s="25"/>
      <c r="I25" s="25"/>
      <c r="J25" s="25"/>
      <c r="K25" s="25"/>
      <c r="L25" s="25"/>
      <c r="M25" s="25"/>
      <c r="N25" s="25"/>
      <c r="O25" s="25"/>
      <c r="P25" s="25"/>
      <c r="Q25" s="25"/>
      <c r="R25" s="25"/>
      <c r="S25" s="25"/>
      <c r="T25" s="25"/>
      <c r="U25" s="25"/>
      <c r="V25" s="25"/>
      <c r="W25" s="25"/>
      <c r="X25" s="25"/>
    </row>
    <row r="26" spans="1:24">
      <c r="A26" s="17"/>
      <c r="B26" s="18" t="s">
        <v>58</v>
      </c>
      <c r="C26" s="28"/>
      <c r="D26" s="25"/>
      <c r="E26" s="25"/>
      <c r="F26" s="25"/>
      <c r="G26" s="25"/>
      <c r="H26" s="25"/>
      <c r="I26" s="25"/>
      <c r="J26" s="25"/>
      <c r="K26" s="25"/>
      <c r="L26" s="25"/>
      <c r="M26" s="25"/>
      <c r="N26" s="25"/>
      <c r="O26" s="25"/>
      <c r="P26" s="25"/>
      <c r="Q26" s="25"/>
      <c r="R26" s="25"/>
      <c r="S26" s="25"/>
      <c r="T26" s="25"/>
      <c r="U26" s="25"/>
      <c r="V26" s="25"/>
      <c r="W26" s="25"/>
      <c r="X26" s="25"/>
    </row>
    <row r="27" spans="1:24" s="43" customFormat="1">
      <c r="B27" s="56"/>
      <c r="C27" s="57" t="s">
        <v>55</v>
      </c>
      <c r="D27" s="44">
        <v>0</v>
      </c>
      <c r="E27" s="44">
        <v>0</v>
      </c>
      <c r="F27" s="44">
        <v>0</v>
      </c>
      <c r="G27" s="44">
        <v>0</v>
      </c>
      <c r="H27" s="44">
        <v>0</v>
      </c>
      <c r="I27" s="44">
        <v>0</v>
      </c>
      <c r="J27" s="44">
        <v>0</v>
      </c>
      <c r="K27" s="44">
        <v>0</v>
      </c>
      <c r="L27" s="44">
        <v>0</v>
      </c>
      <c r="M27" s="44">
        <v>0</v>
      </c>
      <c r="N27" s="44">
        <v>0</v>
      </c>
      <c r="O27" s="44">
        <v>0</v>
      </c>
      <c r="P27" s="44">
        <v>0</v>
      </c>
      <c r="Q27" s="44">
        <v>0</v>
      </c>
      <c r="R27" s="44">
        <v>0</v>
      </c>
      <c r="S27" s="44">
        <v>0</v>
      </c>
      <c r="T27" s="44">
        <v>0</v>
      </c>
      <c r="U27" s="44">
        <v>0</v>
      </c>
      <c r="V27" s="44">
        <v>0</v>
      </c>
      <c r="W27" s="44">
        <v>0</v>
      </c>
      <c r="X27" s="44">
        <v>0</v>
      </c>
    </row>
    <row r="28" spans="1:24" s="23" customFormat="1">
      <c r="B28" s="58"/>
      <c r="C28" s="59" t="s">
        <v>18</v>
      </c>
      <c r="D28" s="45">
        <v>0</v>
      </c>
      <c r="E28" s="45">
        <v>0</v>
      </c>
      <c r="F28" s="45">
        <v>0</v>
      </c>
      <c r="G28" s="45">
        <v>0</v>
      </c>
      <c r="H28" s="45">
        <v>0</v>
      </c>
      <c r="I28" s="45">
        <v>0</v>
      </c>
      <c r="J28" s="45">
        <v>0</v>
      </c>
      <c r="K28" s="45">
        <v>0</v>
      </c>
      <c r="L28" s="45">
        <v>0</v>
      </c>
      <c r="M28" s="45">
        <v>0</v>
      </c>
      <c r="N28" s="45">
        <v>0</v>
      </c>
      <c r="O28" s="45">
        <v>0</v>
      </c>
      <c r="P28" s="45">
        <v>0</v>
      </c>
      <c r="Q28" s="45">
        <v>0</v>
      </c>
      <c r="R28" s="45">
        <v>0</v>
      </c>
      <c r="S28" s="45">
        <v>0</v>
      </c>
      <c r="T28" s="45">
        <v>0</v>
      </c>
      <c r="U28" s="45">
        <v>0</v>
      </c>
      <c r="V28" s="45">
        <v>0</v>
      </c>
      <c r="W28" s="45">
        <v>0</v>
      </c>
      <c r="X28" s="45">
        <v>0</v>
      </c>
    </row>
    <row r="29" spans="1:24">
      <c r="A29" s="17"/>
      <c r="B29" s="446" t="s">
        <v>19</v>
      </c>
      <c r="C29" s="446"/>
      <c r="D29" s="23">
        <f>IF(D1="","",D27*D28)</f>
        <v>0</v>
      </c>
      <c r="E29" s="23">
        <f t="shared" ref="E29:X29" si="5">IF(E1="","",E27*E28)</f>
        <v>0</v>
      </c>
      <c r="F29" s="23">
        <f t="shared" si="5"/>
        <v>0</v>
      </c>
      <c r="G29" s="23">
        <f t="shared" si="5"/>
        <v>0</v>
      </c>
      <c r="H29" s="23">
        <f t="shared" si="5"/>
        <v>0</v>
      </c>
      <c r="I29" s="23">
        <f t="shared" si="5"/>
        <v>0</v>
      </c>
      <c r="J29" s="23">
        <f t="shared" si="5"/>
        <v>0</v>
      </c>
      <c r="K29" s="23">
        <f t="shared" si="5"/>
        <v>0</v>
      </c>
      <c r="L29" s="23">
        <f t="shared" si="5"/>
        <v>0</v>
      </c>
      <c r="M29" s="23">
        <f t="shared" si="5"/>
        <v>0</v>
      </c>
      <c r="N29" s="23">
        <f t="shared" si="5"/>
        <v>0</v>
      </c>
      <c r="O29" s="23">
        <f t="shared" si="5"/>
        <v>0</v>
      </c>
      <c r="P29" s="23">
        <f t="shared" si="5"/>
        <v>0</v>
      </c>
      <c r="Q29" s="23" t="str">
        <f t="shared" si="5"/>
        <v/>
      </c>
      <c r="R29" s="23" t="str">
        <f t="shared" si="5"/>
        <v/>
      </c>
      <c r="S29" s="23" t="str">
        <f t="shared" si="5"/>
        <v/>
      </c>
      <c r="T29" s="23" t="str">
        <f t="shared" si="5"/>
        <v/>
      </c>
      <c r="U29" s="23" t="str">
        <f t="shared" si="5"/>
        <v/>
      </c>
      <c r="V29" s="23" t="str">
        <f t="shared" si="5"/>
        <v/>
      </c>
      <c r="W29" s="23" t="str">
        <f t="shared" si="5"/>
        <v/>
      </c>
      <c r="X29" s="23" t="str">
        <f t="shared" si="5"/>
        <v/>
      </c>
    </row>
    <row r="30" spans="1:24">
      <c r="A30" s="17"/>
      <c r="B30" s="55"/>
      <c r="C30" s="55"/>
      <c r="D30" s="25"/>
      <c r="E30" s="25"/>
      <c r="F30" s="29"/>
      <c r="G30" s="25"/>
      <c r="H30" s="25"/>
      <c r="I30" s="25"/>
      <c r="J30" s="25"/>
      <c r="K30" s="25"/>
      <c r="L30" s="25"/>
      <c r="M30" s="25"/>
      <c r="N30" s="25"/>
      <c r="O30" s="25"/>
      <c r="P30" s="25"/>
      <c r="Q30" s="25"/>
      <c r="R30" s="25"/>
      <c r="S30" s="25"/>
      <c r="T30" s="25"/>
      <c r="U30" s="25"/>
      <c r="V30" s="25"/>
      <c r="W30" s="25"/>
      <c r="X30" s="25"/>
    </row>
    <row r="31" spans="1:24" s="43" customFormat="1">
      <c r="B31" s="56"/>
      <c r="C31" s="57" t="s">
        <v>55</v>
      </c>
      <c r="D31" s="44">
        <v>0</v>
      </c>
      <c r="E31" s="44">
        <v>0</v>
      </c>
      <c r="F31" s="44">
        <v>0</v>
      </c>
      <c r="G31" s="44">
        <v>0</v>
      </c>
      <c r="H31" s="44">
        <v>0</v>
      </c>
      <c r="I31" s="44">
        <v>0</v>
      </c>
      <c r="J31" s="44">
        <v>0</v>
      </c>
      <c r="K31" s="44">
        <v>0</v>
      </c>
      <c r="L31" s="44">
        <v>0</v>
      </c>
      <c r="M31" s="44">
        <v>0</v>
      </c>
      <c r="N31" s="44">
        <v>0</v>
      </c>
      <c r="O31" s="44">
        <v>0</v>
      </c>
      <c r="P31" s="44">
        <v>0</v>
      </c>
      <c r="Q31" s="44">
        <v>0</v>
      </c>
      <c r="R31" s="44">
        <v>0</v>
      </c>
      <c r="S31" s="44">
        <v>0</v>
      </c>
      <c r="T31" s="44">
        <v>0</v>
      </c>
      <c r="U31" s="44">
        <v>0</v>
      </c>
      <c r="V31" s="44">
        <v>0</v>
      </c>
      <c r="W31" s="44">
        <v>0</v>
      </c>
      <c r="X31" s="44">
        <v>0</v>
      </c>
    </row>
    <row r="32" spans="1:24" s="23" customFormat="1">
      <c r="B32" s="58"/>
      <c r="C32" s="59" t="s">
        <v>18</v>
      </c>
      <c r="D32" s="45">
        <v>0</v>
      </c>
      <c r="E32" s="45">
        <v>0</v>
      </c>
      <c r="F32" s="45">
        <v>0</v>
      </c>
      <c r="G32" s="45">
        <v>0</v>
      </c>
      <c r="H32" s="45">
        <v>0</v>
      </c>
      <c r="I32" s="45">
        <v>0</v>
      </c>
      <c r="J32" s="45">
        <v>0</v>
      </c>
      <c r="K32" s="45">
        <v>0</v>
      </c>
      <c r="L32" s="45">
        <v>0</v>
      </c>
      <c r="M32" s="45">
        <v>0</v>
      </c>
      <c r="N32" s="45">
        <v>0</v>
      </c>
      <c r="O32" s="45">
        <v>0</v>
      </c>
      <c r="P32" s="45">
        <v>0</v>
      </c>
      <c r="Q32" s="45">
        <v>0</v>
      </c>
      <c r="R32" s="45">
        <v>0</v>
      </c>
      <c r="S32" s="45">
        <v>0</v>
      </c>
      <c r="T32" s="45">
        <v>0</v>
      </c>
      <c r="U32" s="45">
        <v>0</v>
      </c>
      <c r="V32" s="45">
        <v>0</v>
      </c>
      <c r="W32" s="45">
        <v>0</v>
      </c>
      <c r="X32" s="45">
        <v>0</v>
      </c>
    </row>
    <row r="33" spans="1:24">
      <c r="A33" s="17"/>
      <c r="B33" s="446" t="s">
        <v>19</v>
      </c>
      <c r="C33" s="446"/>
      <c r="D33" s="23">
        <f>IF(D1="","",D31*D32)</f>
        <v>0</v>
      </c>
      <c r="E33" s="23">
        <f t="shared" ref="E33:X33" si="6">IF(E1="","",E31*E32)</f>
        <v>0</v>
      </c>
      <c r="F33" s="23">
        <f t="shared" si="6"/>
        <v>0</v>
      </c>
      <c r="G33" s="23">
        <f t="shared" si="6"/>
        <v>0</v>
      </c>
      <c r="H33" s="23">
        <f t="shared" si="6"/>
        <v>0</v>
      </c>
      <c r="I33" s="23">
        <f t="shared" si="6"/>
        <v>0</v>
      </c>
      <c r="J33" s="23">
        <f t="shared" si="6"/>
        <v>0</v>
      </c>
      <c r="K33" s="23">
        <f t="shared" si="6"/>
        <v>0</v>
      </c>
      <c r="L33" s="23">
        <f t="shared" si="6"/>
        <v>0</v>
      </c>
      <c r="M33" s="23">
        <f t="shared" si="6"/>
        <v>0</v>
      </c>
      <c r="N33" s="23">
        <f t="shared" si="6"/>
        <v>0</v>
      </c>
      <c r="O33" s="23">
        <f t="shared" si="6"/>
        <v>0</v>
      </c>
      <c r="P33" s="23">
        <f t="shared" si="6"/>
        <v>0</v>
      </c>
      <c r="Q33" s="23" t="str">
        <f t="shared" si="6"/>
        <v/>
      </c>
      <c r="R33" s="23" t="str">
        <f t="shared" si="6"/>
        <v/>
      </c>
      <c r="S33" s="23" t="str">
        <f t="shared" si="6"/>
        <v/>
      </c>
      <c r="T33" s="23" t="str">
        <f t="shared" si="6"/>
        <v/>
      </c>
      <c r="U33" s="23" t="str">
        <f t="shared" si="6"/>
        <v/>
      </c>
      <c r="V33" s="23" t="str">
        <f t="shared" si="6"/>
        <v/>
      </c>
      <c r="W33" s="23" t="str">
        <f t="shared" si="6"/>
        <v/>
      </c>
      <c r="X33" s="23" t="str">
        <f t="shared" si="6"/>
        <v/>
      </c>
    </row>
    <row r="34" spans="1:24">
      <c r="A34" s="17"/>
      <c r="B34" s="55"/>
      <c r="C34" s="55"/>
      <c r="D34" s="25"/>
      <c r="E34" s="25"/>
      <c r="F34" s="25"/>
      <c r="G34" s="25"/>
      <c r="H34" s="25"/>
      <c r="I34" s="25"/>
      <c r="J34" s="25"/>
      <c r="K34" s="25"/>
      <c r="L34" s="25"/>
      <c r="M34" s="25"/>
      <c r="N34" s="25"/>
      <c r="O34" s="25"/>
      <c r="P34" s="25"/>
      <c r="Q34" s="25"/>
      <c r="R34" s="25"/>
      <c r="S34" s="25"/>
      <c r="T34" s="25"/>
      <c r="U34" s="25"/>
      <c r="V34" s="25"/>
      <c r="W34" s="25"/>
      <c r="X34" s="25"/>
    </row>
    <row r="35" spans="1:24" s="43" customFormat="1">
      <c r="B35" s="56"/>
      <c r="C35" s="57" t="s">
        <v>55</v>
      </c>
      <c r="D35" s="44">
        <v>0</v>
      </c>
      <c r="E35" s="44">
        <v>0</v>
      </c>
      <c r="F35" s="44">
        <v>0</v>
      </c>
      <c r="G35" s="44">
        <v>0</v>
      </c>
      <c r="H35" s="44">
        <v>0</v>
      </c>
      <c r="I35" s="44">
        <v>0</v>
      </c>
      <c r="J35" s="44">
        <v>0</v>
      </c>
      <c r="K35" s="44">
        <v>0</v>
      </c>
      <c r="L35" s="44">
        <v>0</v>
      </c>
      <c r="M35" s="44">
        <v>0</v>
      </c>
      <c r="N35" s="44">
        <v>0</v>
      </c>
      <c r="O35" s="44">
        <v>0</v>
      </c>
      <c r="P35" s="44">
        <v>0</v>
      </c>
      <c r="Q35" s="44">
        <v>0</v>
      </c>
      <c r="R35" s="44">
        <v>0</v>
      </c>
      <c r="S35" s="44">
        <v>0</v>
      </c>
      <c r="T35" s="44">
        <v>0</v>
      </c>
      <c r="U35" s="44">
        <v>0</v>
      </c>
      <c r="V35" s="44">
        <v>0</v>
      </c>
      <c r="W35" s="44">
        <v>0</v>
      </c>
      <c r="X35" s="44">
        <v>0</v>
      </c>
    </row>
    <row r="36" spans="1:24" s="23" customFormat="1">
      <c r="B36" s="58"/>
      <c r="C36" s="59" t="s">
        <v>18</v>
      </c>
      <c r="D36" s="45">
        <v>0</v>
      </c>
      <c r="E36" s="45">
        <v>0</v>
      </c>
      <c r="F36" s="45">
        <v>0</v>
      </c>
      <c r="G36" s="45">
        <v>0</v>
      </c>
      <c r="H36" s="45">
        <v>0</v>
      </c>
      <c r="I36" s="45">
        <v>0</v>
      </c>
      <c r="J36" s="45">
        <v>0</v>
      </c>
      <c r="K36" s="45">
        <v>0</v>
      </c>
      <c r="L36" s="45">
        <v>0</v>
      </c>
      <c r="M36" s="45">
        <v>0</v>
      </c>
      <c r="N36" s="45">
        <v>0</v>
      </c>
      <c r="O36" s="45">
        <v>0</v>
      </c>
      <c r="P36" s="45">
        <v>0</v>
      </c>
      <c r="Q36" s="45">
        <v>0</v>
      </c>
      <c r="R36" s="45">
        <v>0</v>
      </c>
      <c r="S36" s="45">
        <v>0</v>
      </c>
      <c r="T36" s="45">
        <v>0</v>
      </c>
      <c r="U36" s="45">
        <v>0</v>
      </c>
      <c r="V36" s="45">
        <v>0</v>
      </c>
      <c r="W36" s="45">
        <v>0</v>
      </c>
      <c r="X36" s="45">
        <v>0</v>
      </c>
    </row>
    <row r="37" spans="1:24">
      <c r="A37" s="17"/>
      <c r="B37" s="446" t="s">
        <v>19</v>
      </c>
      <c r="C37" s="446"/>
      <c r="D37" s="23">
        <f>IF(D1="","",D35*D36)</f>
        <v>0</v>
      </c>
      <c r="E37" s="23">
        <f t="shared" ref="E37:X37" si="7">IF(E1="","",E35*E36)</f>
        <v>0</v>
      </c>
      <c r="F37" s="23">
        <f t="shared" si="7"/>
        <v>0</v>
      </c>
      <c r="G37" s="23">
        <f t="shared" si="7"/>
        <v>0</v>
      </c>
      <c r="H37" s="23">
        <f t="shared" si="7"/>
        <v>0</v>
      </c>
      <c r="I37" s="23">
        <f t="shared" si="7"/>
        <v>0</v>
      </c>
      <c r="J37" s="23">
        <f t="shared" si="7"/>
        <v>0</v>
      </c>
      <c r="K37" s="23">
        <f t="shared" si="7"/>
        <v>0</v>
      </c>
      <c r="L37" s="23">
        <f t="shared" si="7"/>
        <v>0</v>
      </c>
      <c r="M37" s="23">
        <f t="shared" si="7"/>
        <v>0</v>
      </c>
      <c r="N37" s="23">
        <f t="shared" si="7"/>
        <v>0</v>
      </c>
      <c r="O37" s="23">
        <f t="shared" si="7"/>
        <v>0</v>
      </c>
      <c r="P37" s="23">
        <f t="shared" si="7"/>
        <v>0</v>
      </c>
      <c r="Q37" s="23" t="str">
        <f t="shared" si="7"/>
        <v/>
      </c>
      <c r="R37" s="23" t="str">
        <f t="shared" si="7"/>
        <v/>
      </c>
      <c r="S37" s="23" t="str">
        <f t="shared" si="7"/>
        <v/>
      </c>
      <c r="T37" s="23" t="str">
        <f t="shared" si="7"/>
        <v/>
      </c>
      <c r="U37" s="23" t="str">
        <f t="shared" si="7"/>
        <v/>
      </c>
      <c r="V37" s="23" t="str">
        <f t="shared" si="7"/>
        <v/>
      </c>
      <c r="W37" s="23" t="str">
        <f t="shared" si="7"/>
        <v/>
      </c>
      <c r="X37" s="23" t="str">
        <f t="shared" si="7"/>
        <v/>
      </c>
    </row>
    <row r="38" spans="1:24">
      <c r="A38" s="17"/>
      <c r="B38" s="21"/>
      <c r="C38" s="21"/>
      <c r="D38" s="25"/>
      <c r="E38" s="25"/>
      <c r="F38" s="25"/>
      <c r="G38" s="25"/>
      <c r="H38" s="25"/>
      <c r="I38" s="25"/>
      <c r="J38" s="25"/>
      <c r="K38" s="25"/>
      <c r="L38" s="25"/>
      <c r="M38" s="25"/>
      <c r="N38" s="25"/>
      <c r="O38" s="25"/>
      <c r="P38" s="25"/>
      <c r="Q38" s="25"/>
      <c r="R38" s="25"/>
      <c r="S38" s="25"/>
      <c r="T38" s="25"/>
      <c r="U38" s="25"/>
      <c r="V38" s="25"/>
      <c r="W38" s="25"/>
      <c r="X38" s="25"/>
    </row>
    <row r="39" spans="1:24" s="52" customFormat="1">
      <c r="B39" s="50"/>
      <c r="C39" s="53" t="s">
        <v>59</v>
      </c>
      <c r="D39" s="51">
        <f>D29+D33+D37</f>
        <v>0</v>
      </c>
      <c r="E39" s="51">
        <f t="shared" ref="E39:X39" si="8">E29+E33+E37</f>
        <v>0</v>
      </c>
      <c r="F39" s="51">
        <f t="shared" si="8"/>
        <v>0</v>
      </c>
      <c r="G39" s="51">
        <f t="shared" si="8"/>
        <v>0</v>
      </c>
      <c r="H39" s="51">
        <f t="shared" si="8"/>
        <v>0</v>
      </c>
      <c r="I39" s="51">
        <f t="shared" si="8"/>
        <v>0</v>
      </c>
      <c r="J39" s="51">
        <f t="shared" si="8"/>
        <v>0</v>
      </c>
      <c r="K39" s="51">
        <f t="shared" si="8"/>
        <v>0</v>
      </c>
      <c r="L39" s="51">
        <f t="shared" si="8"/>
        <v>0</v>
      </c>
      <c r="M39" s="51">
        <f t="shared" si="8"/>
        <v>0</v>
      </c>
      <c r="N39" s="51">
        <f t="shared" si="8"/>
        <v>0</v>
      </c>
      <c r="O39" s="51">
        <f>O29+O33+O37</f>
        <v>0</v>
      </c>
      <c r="P39" s="51">
        <f t="shared" si="8"/>
        <v>0</v>
      </c>
      <c r="Q39" s="51" t="e">
        <f t="shared" si="8"/>
        <v>#VALUE!</v>
      </c>
      <c r="R39" s="51" t="e">
        <f t="shared" si="8"/>
        <v>#VALUE!</v>
      </c>
      <c r="S39" s="51" t="e">
        <f t="shared" si="8"/>
        <v>#VALUE!</v>
      </c>
      <c r="T39" s="51" t="e">
        <f t="shared" si="8"/>
        <v>#VALUE!</v>
      </c>
      <c r="U39" s="51" t="e">
        <f t="shared" si="8"/>
        <v>#VALUE!</v>
      </c>
      <c r="V39" s="51" t="e">
        <f t="shared" si="8"/>
        <v>#VALUE!</v>
      </c>
      <c r="W39" s="51" t="e">
        <f t="shared" si="8"/>
        <v>#VALUE!</v>
      </c>
      <c r="X39" s="51" t="e">
        <f t="shared" si="8"/>
        <v>#VALUE!</v>
      </c>
    </row>
    <row r="40" spans="1:24">
      <c r="A40" s="18"/>
      <c r="B40" s="28"/>
      <c r="C40" s="28"/>
      <c r="D40" s="25"/>
      <c r="E40" s="25"/>
      <c r="F40" s="25"/>
      <c r="G40" s="25"/>
      <c r="H40" s="25"/>
      <c r="I40" s="25"/>
      <c r="J40" s="25"/>
      <c r="K40" s="25"/>
      <c r="L40" s="25"/>
      <c r="M40" s="25"/>
      <c r="N40" s="25"/>
      <c r="O40" s="25"/>
      <c r="P40" s="25"/>
      <c r="Q40" s="25"/>
      <c r="R40" s="25"/>
      <c r="S40" s="25"/>
      <c r="T40" s="25"/>
      <c r="U40" s="25"/>
      <c r="V40" s="25"/>
      <c r="W40" s="25"/>
      <c r="X40" s="25"/>
    </row>
    <row r="41" spans="1:24">
      <c r="A41" s="18"/>
      <c r="B41" s="28"/>
      <c r="C41" s="28"/>
      <c r="D41" s="25"/>
      <c r="E41" s="25"/>
      <c r="F41" s="25"/>
      <c r="G41" s="25"/>
      <c r="H41" s="25"/>
      <c r="I41" s="25"/>
      <c r="J41" s="25"/>
      <c r="K41" s="25"/>
      <c r="L41" s="25"/>
      <c r="M41" s="25"/>
      <c r="N41" s="25"/>
      <c r="O41" s="25"/>
      <c r="P41" s="25"/>
      <c r="Q41" s="25"/>
      <c r="R41" s="25"/>
      <c r="S41" s="25"/>
      <c r="T41" s="25"/>
      <c r="U41" s="25"/>
      <c r="V41" s="25"/>
      <c r="W41" s="25"/>
      <c r="X41" s="25"/>
    </row>
    <row r="42" spans="1:24">
      <c r="A42" s="17"/>
      <c r="B42" s="18" t="s">
        <v>60</v>
      </c>
      <c r="C42" s="28"/>
      <c r="D42" s="25"/>
      <c r="E42" s="25"/>
      <c r="F42" s="25"/>
      <c r="G42" s="25"/>
      <c r="H42" s="25"/>
      <c r="I42" s="25"/>
      <c r="J42" s="25"/>
      <c r="K42" s="25"/>
      <c r="L42" s="25"/>
      <c r="M42" s="25"/>
      <c r="N42" s="25"/>
      <c r="O42" s="25"/>
      <c r="P42" s="25"/>
      <c r="Q42" s="25"/>
      <c r="R42" s="25"/>
      <c r="S42" s="25"/>
      <c r="T42" s="25"/>
      <c r="U42" s="25"/>
      <c r="V42" s="25"/>
      <c r="W42" s="25"/>
      <c r="X42" s="25"/>
    </row>
    <row r="43" spans="1:24">
      <c r="A43" s="18"/>
      <c r="B43" s="28"/>
      <c r="C43" s="28"/>
      <c r="D43" s="25"/>
      <c r="E43" s="25"/>
      <c r="F43" s="25"/>
      <c r="G43" s="25"/>
      <c r="H43" s="25"/>
      <c r="I43" s="25"/>
      <c r="J43" s="25"/>
      <c r="K43" s="25"/>
      <c r="L43" s="25"/>
      <c r="M43" s="25"/>
      <c r="N43" s="25"/>
      <c r="O43" s="25"/>
      <c r="P43" s="25"/>
      <c r="Q43" s="25"/>
      <c r="R43" s="25"/>
      <c r="S43" s="25"/>
      <c r="T43" s="25"/>
      <c r="U43" s="25"/>
      <c r="V43" s="25"/>
      <c r="W43" s="25"/>
      <c r="X43" s="25"/>
    </row>
    <row r="44" spans="1:24">
      <c r="A44" s="30"/>
      <c r="B44" s="30"/>
      <c r="C44" s="31" t="s">
        <v>21</v>
      </c>
      <c r="D44" s="32">
        <v>0.35199999999999998</v>
      </c>
      <c r="E44" s="30"/>
      <c r="F44" s="30"/>
      <c r="G44" s="30"/>
      <c r="H44" s="30"/>
      <c r="I44" s="30"/>
      <c r="J44" s="30"/>
      <c r="K44" s="30"/>
      <c r="L44" s="30"/>
      <c r="M44" s="30"/>
      <c r="N44" s="30"/>
      <c r="O44" s="30"/>
      <c r="P44" s="30"/>
      <c r="Q44" s="30"/>
      <c r="R44" s="30"/>
      <c r="S44" s="30"/>
      <c r="T44" s="30"/>
      <c r="U44" s="30"/>
      <c r="V44" s="30"/>
      <c r="W44" s="30"/>
      <c r="X44" s="30"/>
    </row>
    <row r="45" spans="1:24">
      <c r="B45" s="21"/>
      <c r="C45" s="55" t="s">
        <v>22</v>
      </c>
      <c r="D45" s="46">
        <v>0</v>
      </c>
      <c r="E45" s="46">
        <v>0</v>
      </c>
      <c r="F45" s="46">
        <v>0</v>
      </c>
      <c r="G45" s="46">
        <v>0</v>
      </c>
      <c r="H45" s="46">
        <v>0</v>
      </c>
      <c r="I45" s="46">
        <v>0</v>
      </c>
      <c r="J45" s="46">
        <v>0</v>
      </c>
      <c r="K45" s="46">
        <v>0</v>
      </c>
      <c r="L45" s="46">
        <v>0</v>
      </c>
      <c r="M45" s="46">
        <v>0</v>
      </c>
      <c r="N45" s="46">
        <v>0</v>
      </c>
      <c r="O45" s="46">
        <v>0</v>
      </c>
      <c r="P45" s="46">
        <v>0</v>
      </c>
      <c r="Q45" s="46">
        <v>0</v>
      </c>
      <c r="R45" s="46">
        <v>0</v>
      </c>
      <c r="S45" s="46">
        <v>0</v>
      </c>
      <c r="T45" s="46">
        <v>0</v>
      </c>
      <c r="U45" s="46">
        <v>0</v>
      </c>
      <c r="V45" s="46">
        <v>0</v>
      </c>
      <c r="W45" s="46">
        <v>0</v>
      </c>
      <c r="X45" s="46">
        <v>0</v>
      </c>
    </row>
    <row r="46" spans="1:24">
      <c r="B46" s="21"/>
      <c r="C46" s="55" t="s">
        <v>30</v>
      </c>
      <c r="D46" s="41">
        <v>0</v>
      </c>
      <c r="E46" s="41">
        <v>0</v>
      </c>
      <c r="F46" s="41">
        <v>0</v>
      </c>
      <c r="G46" s="41">
        <v>0</v>
      </c>
      <c r="H46" s="41">
        <v>0</v>
      </c>
      <c r="I46" s="41">
        <v>0</v>
      </c>
      <c r="J46" s="41">
        <v>0</v>
      </c>
      <c r="K46" s="41">
        <v>0</v>
      </c>
      <c r="L46" s="41">
        <v>0</v>
      </c>
      <c r="M46" s="41">
        <v>0</v>
      </c>
      <c r="N46" s="41">
        <v>0</v>
      </c>
      <c r="O46" s="41">
        <v>0</v>
      </c>
      <c r="P46" s="41">
        <v>0</v>
      </c>
      <c r="Q46" s="41">
        <v>0</v>
      </c>
      <c r="R46" s="41">
        <v>0</v>
      </c>
      <c r="S46" s="41">
        <v>0</v>
      </c>
      <c r="T46" s="41">
        <v>0</v>
      </c>
      <c r="U46" s="41">
        <v>0</v>
      </c>
      <c r="V46" s="41">
        <v>0</v>
      </c>
      <c r="W46" s="41">
        <v>0</v>
      </c>
      <c r="X46" s="41">
        <v>0</v>
      </c>
    </row>
    <row r="47" spans="1:24">
      <c r="B47" s="21"/>
      <c r="C47" s="33" t="str">
        <f>"Ročné odvody zamestnávateľa "&amp;TEXT(D44,"0,0%")</f>
        <v>Ročné odvody zamestnávateľa 35,2%</v>
      </c>
      <c r="D47" s="23">
        <f>IF(D13="","",D45*D46*12*$D$44)</f>
        <v>0</v>
      </c>
      <c r="E47" s="23">
        <f t="shared" ref="E47:X47" si="9">IF(E13="","",E45*E46*12*$D$44)</f>
        <v>0</v>
      </c>
      <c r="F47" s="23">
        <f t="shared" si="9"/>
        <v>0</v>
      </c>
      <c r="G47" s="23">
        <f t="shared" si="9"/>
        <v>0</v>
      </c>
      <c r="H47" s="23">
        <f t="shared" si="9"/>
        <v>0</v>
      </c>
      <c r="I47" s="23">
        <f t="shared" si="9"/>
        <v>0</v>
      </c>
      <c r="J47" s="23">
        <f t="shared" si="9"/>
        <v>0</v>
      </c>
      <c r="K47" s="23">
        <f t="shared" si="9"/>
        <v>0</v>
      </c>
      <c r="L47" s="23">
        <f t="shared" si="9"/>
        <v>0</v>
      </c>
      <c r="M47" s="23">
        <f t="shared" si="9"/>
        <v>0</v>
      </c>
      <c r="N47" s="23">
        <f t="shared" si="9"/>
        <v>0</v>
      </c>
      <c r="O47" s="23">
        <f t="shared" si="9"/>
        <v>0</v>
      </c>
      <c r="P47" s="23">
        <f t="shared" si="9"/>
        <v>0</v>
      </c>
      <c r="Q47" s="23" t="str">
        <f t="shared" si="9"/>
        <v/>
      </c>
      <c r="R47" s="23" t="str">
        <f t="shared" si="9"/>
        <v/>
      </c>
      <c r="S47" s="23" t="str">
        <f t="shared" si="9"/>
        <v/>
      </c>
      <c r="T47" s="23" t="str">
        <f t="shared" si="9"/>
        <v/>
      </c>
      <c r="U47" s="23" t="str">
        <f t="shared" si="9"/>
        <v/>
      </c>
      <c r="V47" s="23" t="str">
        <f t="shared" si="9"/>
        <v/>
      </c>
      <c r="W47" s="23" t="str">
        <f t="shared" si="9"/>
        <v/>
      </c>
      <c r="X47" s="23" t="str">
        <f t="shared" si="9"/>
        <v/>
      </c>
    </row>
    <row r="48" spans="1:24">
      <c r="B48" s="21"/>
      <c r="C48" s="33" t="s">
        <v>29</v>
      </c>
      <c r="D48" s="23">
        <f>(D45*D46)*12</f>
        <v>0</v>
      </c>
      <c r="E48" s="23">
        <f t="shared" ref="E48:X48" si="10">(E45*E46)*12</f>
        <v>0</v>
      </c>
      <c r="F48" s="23">
        <f t="shared" si="10"/>
        <v>0</v>
      </c>
      <c r="G48" s="23">
        <f t="shared" si="10"/>
        <v>0</v>
      </c>
      <c r="H48" s="23">
        <f t="shared" si="10"/>
        <v>0</v>
      </c>
      <c r="I48" s="23">
        <f t="shared" si="10"/>
        <v>0</v>
      </c>
      <c r="J48" s="23">
        <f t="shared" si="10"/>
        <v>0</v>
      </c>
      <c r="K48" s="23">
        <f t="shared" si="10"/>
        <v>0</v>
      </c>
      <c r="L48" s="23">
        <f t="shared" si="10"/>
        <v>0</v>
      </c>
      <c r="M48" s="23">
        <f t="shared" si="10"/>
        <v>0</v>
      </c>
      <c r="N48" s="23">
        <f t="shared" si="10"/>
        <v>0</v>
      </c>
      <c r="O48" s="23">
        <f t="shared" si="10"/>
        <v>0</v>
      </c>
      <c r="P48" s="23">
        <f t="shared" si="10"/>
        <v>0</v>
      </c>
      <c r="Q48" s="23">
        <f t="shared" si="10"/>
        <v>0</v>
      </c>
      <c r="R48" s="23">
        <f t="shared" si="10"/>
        <v>0</v>
      </c>
      <c r="S48" s="23">
        <f t="shared" si="10"/>
        <v>0</v>
      </c>
      <c r="T48" s="23">
        <f t="shared" si="10"/>
        <v>0</v>
      </c>
      <c r="U48" s="23">
        <f t="shared" si="10"/>
        <v>0</v>
      </c>
      <c r="V48" s="23">
        <f t="shared" si="10"/>
        <v>0</v>
      </c>
      <c r="W48" s="23">
        <f t="shared" si="10"/>
        <v>0</v>
      </c>
      <c r="X48" s="23">
        <f t="shared" si="10"/>
        <v>0</v>
      </c>
    </row>
    <row r="49" spans="1:24">
      <c r="B49" s="21"/>
      <c r="C49" s="33"/>
      <c r="D49" s="23"/>
      <c r="E49" s="23"/>
      <c r="F49" s="23"/>
      <c r="G49" s="23"/>
      <c r="H49" s="23"/>
      <c r="I49" s="23"/>
      <c r="J49" s="23"/>
      <c r="K49" s="23"/>
      <c r="L49" s="23"/>
      <c r="M49" s="23"/>
      <c r="N49" s="23"/>
      <c r="O49" s="23"/>
      <c r="P49" s="23"/>
      <c r="Q49" s="23"/>
      <c r="R49" s="23"/>
      <c r="S49" s="23"/>
      <c r="T49" s="23"/>
      <c r="U49" s="23"/>
      <c r="V49" s="23"/>
      <c r="W49" s="23"/>
      <c r="X49" s="23"/>
    </row>
    <row r="50" spans="1:24" s="52" customFormat="1">
      <c r="A50" s="49"/>
      <c r="B50" s="50"/>
      <c r="C50" s="53" t="s">
        <v>23</v>
      </c>
      <c r="D50" s="51">
        <f>((D45*D46)*12)*(1+$D$44)</f>
        <v>0</v>
      </c>
      <c r="E50" s="51">
        <f t="shared" ref="E50:X50" si="11">((E45*E46)*12)*(1+$D$44)</f>
        <v>0</v>
      </c>
      <c r="F50" s="51">
        <f t="shared" si="11"/>
        <v>0</v>
      </c>
      <c r="G50" s="51">
        <f t="shared" si="11"/>
        <v>0</v>
      </c>
      <c r="H50" s="51">
        <f t="shared" si="11"/>
        <v>0</v>
      </c>
      <c r="I50" s="51">
        <f t="shared" si="11"/>
        <v>0</v>
      </c>
      <c r="J50" s="51">
        <f t="shared" si="11"/>
        <v>0</v>
      </c>
      <c r="K50" s="51">
        <f t="shared" si="11"/>
        <v>0</v>
      </c>
      <c r="L50" s="51">
        <f t="shared" si="11"/>
        <v>0</v>
      </c>
      <c r="M50" s="51">
        <f t="shared" si="11"/>
        <v>0</v>
      </c>
      <c r="N50" s="51">
        <f t="shared" si="11"/>
        <v>0</v>
      </c>
      <c r="O50" s="51">
        <f t="shared" si="11"/>
        <v>0</v>
      </c>
      <c r="P50" s="51">
        <f t="shared" si="11"/>
        <v>0</v>
      </c>
      <c r="Q50" s="51">
        <f t="shared" si="11"/>
        <v>0</v>
      </c>
      <c r="R50" s="51">
        <f t="shared" si="11"/>
        <v>0</v>
      </c>
      <c r="S50" s="51">
        <f t="shared" si="11"/>
        <v>0</v>
      </c>
      <c r="T50" s="51">
        <f t="shared" si="11"/>
        <v>0</v>
      </c>
      <c r="U50" s="51">
        <f t="shared" si="11"/>
        <v>0</v>
      </c>
      <c r="V50" s="51">
        <f t="shared" si="11"/>
        <v>0</v>
      </c>
      <c r="W50" s="51">
        <f t="shared" si="11"/>
        <v>0</v>
      </c>
      <c r="X50" s="51">
        <f t="shared" si="11"/>
        <v>0</v>
      </c>
    </row>
    <row r="51" spans="1:24">
      <c r="A51" s="18"/>
      <c r="B51" s="28"/>
      <c r="C51" s="28"/>
      <c r="D51" s="25"/>
      <c r="E51" s="25"/>
      <c r="F51" s="25"/>
      <c r="G51" s="25"/>
      <c r="H51" s="25"/>
      <c r="I51" s="25"/>
      <c r="J51" s="25"/>
      <c r="K51" s="25"/>
      <c r="L51" s="25"/>
      <c r="M51" s="25"/>
      <c r="N51" s="25"/>
      <c r="O51" s="25"/>
      <c r="P51" s="25"/>
      <c r="Q51" s="25"/>
      <c r="R51" s="25"/>
      <c r="S51" s="25"/>
      <c r="T51" s="25"/>
      <c r="U51" s="25"/>
      <c r="V51" s="25"/>
      <c r="W51" s="25"/>
      <c r="X51" s="25"/>
    </row>
    <row r="52" spans="1:24" s="6" customFormat="1" ht="13.8">
      <c r="B52" s="34" t="s">
        <v>24</v>
      </c>
      <c r="C52" s="35"/>
      <c r="D52" s="45">
        <v>0</v>
      </c>
      <c r="E52" s="45">
        <v>0</v>
      </c>
      <c r="F52" s="45">
        <v>0</v>
      </c>
      <c r="G52" s="45">
        <v>0</v>
      </c>
      <c r="H52" s="45">
        <v>0</v>
      </c>
      <c r="I52" s="45">
        <v>0</v>
      </c>
      <c r="J52" s="45">
        <v>0</v>
      </c>
      <c r="K52" s="45">
        <v>0</v>
      </c>
      <c r="L52" s="45">
        <v>0</v>
      </c>
      <c r="M52" s="45">
        <v>0</v>
      </c>
      <c r="N52" s="45">
        <v>0</v>
      </c>
      <c r="O52" s="45">
        <v>0</v>
      </c>
      <c r="P52" s="45">
        <v>0</v>
      </c>
      <c r="Q52" s="45">
        <v>0</v>
      </c>
      <c r="R52" s="45">
        <v>0</v>
      </c>
      <c r="S52" s="45">
        <v>0</v>
      </c>
      <c r="T52" s="45">
        <v>0</v>
      </c>
      <c r="U52" s="45">
        <v>0</v>
      </c>
      <c r="V52" s="45">
        <v>0</v>
      </c>
      <c r="W52" s="45">
        <v>0</v>
      </c>
      <c r="X52" s="45">
        <v>0</v>
      </c>
    </row>
    <row r="53" spans="1:24">
      <c r="D53" s="25"/>
      <c r="E53" s="25"/>
      <c r="F53" s="22"/>
      <c r="G53" s="22"/>
      <c r="H53" s="22"/>
      <c r="I53" s="22"/>
      <c r="J53" s="22"/>
      <c r="K53" s="22"/>
      <c r="L53" s="22"/>
      <c r="M53" s="22"/>
      <c r="N53" s="22"/>
      <c r="O53" s="22"/>
      <c r="P53" s="22"/>
      <c r="Q53" s="22"/>
      <c r="R53" s="22"/>
      <c r="S53" s="22"/>
      <c r="T53" s="22"/>
      <c r="U53" s="22"/>
      <c r="V53" s="22"/>
      <c r="W53" s="22"/>
      <c r="X53" s="22"/>
    </row>
    <row r="54" spans="1:24">
      <c r="A54" s="17"/>
      <c r="B54" s="36" t="s">
        <v>26</v>
      </c>
      <c r="C54" s="37"/>
      <c r="D54" s="45">
        <v>0</v>
      </c>
      <c r="E54" s="45">
        <v>0</v>
      </c>
      <c r="F54" s="45">
        <v>0</v>
      </c>
      <c r="G54" s="45">
        <v>0</v>
      </c>
      <c r="H54" s="45">
        <v>0</v>
      </c>
      <c r="I54" s="45">
        <v>0</v>
      </c>
      <c r="J54" s="45">
        <v>0</v>
      </c>
      <c r="K54" s="45">
        <v>0</v>
      </c>
      <c r="L54" s="45">
        <v>0</v>
      </c>
      <c r="M54" s="45">
        <v>0</v>
      </c>
      <c r="N54" s="45">
        <v>0</v>
      </c>
      <c r="O54" s="45">
        <v>0</v>
      </c>
      <c r="P54" s="45">
        <v>0</v>
      </c>
      <c r="Q54" s="45">
        <v>0</v>
      </c>
      <c r="R54" s="45">
        <v>0</v>
      </c>
      <c r="S54" s="45">
        <v>0</v>
      </c>
      <c r="T54" s="45">
        <v>0</v>
      </c>
      <c r="U54" s="45">
        <v>0</v>
      </c>
      <c r="V54" s="45">
        <v>0</v>
      </c>
      <c r="W54" s="45">
        <v>0</v>
      </c>
      <c r="X54" s="45">
        <v>0</v>
      </c>
    </row>
    <row r="55" spans="1:24">
      <c r="D55" s="25"/>
      <c r="E55" s="25"/>
      <c r="F55" s="25"/>
      <c r="G55" s="25"/>
      <c r="H55" s="25"/>
      <c r="I55" s="25"/>
      <c r="J55" s="25"/>
      <c r="K55" s="25"/>
      <c r="L55" s="25"/>
      <c r="M55" s="25"/>
      <c r="N55" s="25"/>
      <c r="O55" s="25"/>
      <c r="P55" s="25"/>
      <c r="Q55" s="25"/>
      <c r="R55" s="25"/>
      <c r="S55" s="25"/>
      <c r="T55" s="25"/>
      <c r="U55" s="25"/>
      <c r="V55" s="25"/>
      <c r="W55" s="25"/>
      <c r="X55" s="25"/>
    </row>
    <row r="56" spans="1:24">
      <c r="A56" s="17"/>
      <c r="B56" s="36" t="s">
        <v>27</v>
      </c>
      <c r="C56" s="38"/>
      <c r="D56" s="45">
        <v>0</v>
      </c>
      <c r="E56" s="45">
        <v>0</v>
      </c>
      <c r="F56" s="45">
        <v>0</v>
      </c>
      <c r="G56" s="45">
        <v>0</v>
      </c>
      <c r="H56" s="45">
        <v>0</v>
      </c>
      <c r="I56" s="45">
        <v>0</v>
      </c>
      <c r="J56" s="45">
        <v>0</v>
      </c>
      <c r="K56" s="45">
        <v>0</v>
      </c>
      <c r="L56" s="45">
        <v>0</v>
      </c>
      <c r="M56" s="45">
        <v>0</v>
      </c>
      <c r="N56" s="45">
        <v>0</v>
      </c>
      <c r="O56" s="45">
        <v>0</v>
      </c>
      <c r="P56" s="45">
        <v>0</v>
      </c>
      <c r="Q56" s="45">
        <v>0</v>
      </c>
      <c r="R56" s="45">
        <v>0</v>
      </c>
      <c r="S56" s="45">
        <v>0</v>
      </c>
      <c r="T56" s="45">
        <v>0</v>
      </c>
      <c r="U56" s="45">
        <v>0</v>
      </c>
      <c r="V56" s="45">
        <v>0</v>
      </c>
      <c r="W56" s="45">
        <v>0</v>
      </c>
      <c r="X56" s="45">
        <v>0</v>
      </c>
    </row>
    <row r="57" spans="1:24">
      <c r="D57" s="25"/>
      <c r="E57" s="25"/>
      <c r="F57" s="25"/>
      <c r="G57" s="25"/>
      <c r="H57" s="25"/>
      <c r="I57" s="25"/>
      <c r="J57" s="25"/>
      <c r="K57" s="25"/>
      <c r="L57" s="25"/>
      <c r="M57" s="25"/>
      <c r="N57" s="25"/>
      <c r="O57" s="25"/>
      <c r="P57" s="25"/>
      <c r="Q57" s="25"/>
      <c r="R57" s="25"/>
      <c r="S57" s="25"/>
      <c r="T57" s="25"/>
      <c r="U57" s="25"/>
      <c r="V57" s="25"/>
      <c r="W57" s="25"/>
      <c r="X57" s="25"/>
    </row>
    <row r="58" spans="1:24">
      <c r="A58" s="17"/>
      <c r="B58" s="36" t="s">
        <v>28</v>
      </c>
      <c r="C58" s="38"/>
      <c r="D58" s="45">
        <v>0</v>
      </c>
      <c r="E58" s="45">
        <v>0</v>
      </c>
      <c r="F58" s="45">
        <v>0</v>
      </c>
      <c r="G58" s="45">
        <v>0</v>
      </c>
      <c r="H58" s="45">
        <v>0</v>
      </c>
      <c r="I58" s="45">
        <v>0</v>
      </c>
      <c r="J58" s="45">
        <v>0</v>
      </c>
      <c r="K58" s="45">
        <v>0</v>
      </c>
      <c r="L58" s="45">
        <v>0</v>
      </c>
      <c r="M58" s="45">
        <v>0</v>
      </c>
      <c r="N58" s="45">
        <v>0</v>
      </c>
      <c r="O58" s="45">
        <v>0</v>
      </c>
      <c r="P58" s="45">
        <v>0</v>
      </c>
      <c r="Q58" s="45">
        <v>0</v>
      </c>
      <c r="R58" s="45">
        <v>0</v>
      </c>
      <c r="S58" s="45">
        <v>0</v>
      </c>
      <c r="T58" s="45">
        <v>0</v>
      </c>
      <c r="U58" s="45">
        <v>0</v>
      </c>
      <c r="V58" s="45">
        <v>0</v>
      </c>
      <c r="W58" s="45">
        <v>0</v>
      </c>
      <c r="X58" s="45">
        <v>0</v>
      </c>
    </row>
    <row r="59" spans="1:24">
      <c r="A59" s="17"/>
      <c r="D59" s="25"/>
      <c r="E59" s="25"/>
      <c r="F59" s="22"/>
      <c r="G59" s="22"/>
      <c r="H59" s="22"/>
      <c r="I59" s="22"/>
      <c r="J59" s="22"/>
      <c r="K59" s="22"/>
      <c r="L59" s="22"/>
      <c r="M59" s="22"/>
      <c r="N59" s="22"/>
      <c r="O59" s="22"/>
      <c r="P59" s="22"/>
      <c r="Q59" s="22"/>
      <c r="R59" s="22"/>
      <c r="S59" s="22"/>
      <c r="T59" s="22"/>
      <c r="U59" s="22"/>
      <c r="V59" s="22"/>
      <c r="W59" s="22"/>
      <c r="X59" s="22"/>
    </row>
    <row r="60" spans="1:24">
      <c r="A60" s="17"/>
      <c r="B60" s="18" t="s">
        <v>25</v>
      </c>
      <c r="C60" s="28"/>
      <c r="D60" s="45">
        <v>0</v>
      </c>
      <c r="E60" s="45">
        <v>0</v>
      </c>
      <c r="F60" s="45">
        <v>0</v>
      </c>
      <c r="G60" s="45">
        <v>0</v>
      </c>
      <c r="H60" s="45">
        <v>0</v>
      </c>
      <c r="I60" s="45">
        <v>0</v>
      </c>
      <c r="J60" s="45">
        <v>0</v>
      </c>
      <c r="K60" s="45">
        <v>0</v>
      </c>
      <c r="L60" s="45">
        <v>0</v>
      </c>
      <c r="M60" s="45">
        <v>0</v>
      </c>
      <c r="N60" s="45">
        <v>0</v>
      </c>
      <c r="O60" s="45">
        <v>0</v>
      </c>
      <c r="P60" s="45">
        <v>0</v>
      </c>
      <c r="Q60" s="45">
        <v>0</v>
      </c>
      <c r="R60" s="45">
        <v>0</v>
      </c>
      <c r="S60" s="45">
        <v>0</v>
      </c>
      <c r="T60" s="45">
        <v>0</v>
      </c>
      <c r="U60" s="45">
        <v>0</v>
      </c>
      <c r="V60" s="45">
        <v>0</v>
      </c>
      <c r="W60" s="45">
        <v>0</v>
      </c>
      <c r="X60" s="45">
        <v>0</v>
      </c>
    </row>
    <row r="61" spans="1:24">
      <c r="D61" s="25"/>
      <c r="E61" s="25"/>
      <c r="F61" s="22"/>
      <c r="G61" s="22"/>
      <c r="H61" s="22"/>
      <c r="I61" s="22"/>
      <c r="J61" s="22"/>
      <c r="K61" s="22"/>
      <c r="L61" s="22"/>
      <c r="M61" s="22"/>
      <c r="N61" s="22"/>
      <c r="O61" s="22"/>
      <c r="P61" s="22"/>
      <c r="Q61" s="22"/>
      <c r="R61" s="22"/>
      <c r="S61" s="22"/>
      <c r="T61" s="22"/>
      <c r="U61" s="22"/>
      <c r="V61" s="22"/>
      <c r="W61" s="22"/>
      <c r="X61" s="22"/>
    </row>
    <row r="62" spans="1:24">
      <c r="A62" s="17"/>
      <c r="B62" s="36" t="s">
        <v>26</v>
      </c>
      <c r="C62" s="37"/>
      <c r="D62" s="45">
        <v>0</v>
      </c>
      <c r="E62" s="45">
        <v>0</v>
      </c>
      <c r="F62" s="45">
        <v>0</v>
      </c>
      <c r="G62" s="45">
        <v>0</v>
      </c>
      <c r="H62" s="45">
        <v>0</v>
      </c>
      <c r="I62" s="45">
        <v>0</v>
      </c>
      <c r="J62" s="45">
        <v>0</v>
      </c>
      <c r="K62" s="45">
        <v>0</v>
      </c>
      <c r="L62" s="45">
        <v>0</v>
      </c>
      <c r="M62" s="45">
        <v>0</v>
      </c>
      <c r="N62" s="45">
        <v>0</v>
      </c>
      <c r="O62" s="45">
        <v>0</v>
      </c>
      <c r="P62" s="45">
        <v>0</v>
      </c>
      <c r="Q62" s="45">
        <v>0</v>
      </c>
      <c r="R62" s="45">
        <v>0</v>
      </c>
      <c r="S62" s="45">
        <v>0</v>
      </c>
      <c r="T62" s="45">
        <v>0</v>
      </c>
      <c r="U62" s="45">
        <v>0</v>
      </c>
      <c r="V62" s="45">
        <v>0</v>
      </c>
      <c r="W62" s="45">
        <v>0</v>
      </c>
      <c r="X62" s="45">
        <v>0</v>
      </c>
    </row>
    <row r="63" spans="1:24">
      <c r="D63" s="25"/>
      <c r="E63" s="25"/>
      <c r="F63" s="25"/>
      <c r="G63" s="25"/>
      <c r="H63" s="25"/>
      <c r="I63" s="25"/>
      <c r="J63" s="25"/>
      <c r="K63" s="25"/>
      <c r="L63" s="25"/>
      <c r="M63" s="25"/>
      <c r="N63" s="25"/>
      <c r="O63" s="25"/>
      <c r="P63" s="25"/>
      <c r="Q63" s="25"/>
      <c r="R63" s="25"/>
      <c r="S63" s="25"/>
      <c r="T63" s="25"/>
      <c r="U63" s="25"/>
      <c r="V63" s="25"/>
      <c r="W63" s="25"/>
      <c r="X63" s="25"/>
    </row>
    <row r="64" spans="1:24">
      <c r="A64" s="17"/>
      <c r="B64" s="36" t="s">
        <v>27</v>
      </c>
      <c r="C64" s="38"/>
      <c r="D64" s="45">
        <v>0</v>
      </c>
      <c r="E64" s="45">
        <v>0</v>
      </c>
      <c r="F64" s="45">
        <v>0</v>
      </c>
      <c r="G64" s="45">
        <v>0</v>
      </c>
      <c r="H64" s="45">
        <v>0</v>
      </c>
      <c r="I64" s="45">
        <v>0</v>
      </c>
      <c r="J64" s="45">
        <v>0</v>
      </c>
      <c r="K64" s="45">
        <v>0</v>
      </c>
      <c r="L64" s="45">
        <v>0</v>
      </c>
      <c r="M64" s="45">
        <v>0</v>
      </c>
      <c r="N64" s="45">
        <v>0</v>
      </c>
      <c r="O64" s="45">
        <v>0</v>
      </c>
      <c r="P64" s="45">
        <v>0</v>
      </c>
      <c r="Q64" s="45">
        <v>0</v>
      </c>
      <c r="R64" s="45">
        <v>0</v>
      </c>
      <c r="S64" s="45">
        <v>0</v>
      </c>
      <c r="T64" s="45">
        <v>0</v>
      </c>
      <c r="U64" s="45">
        <v>0</v>
      </c>
      <c r="V64" s="45">
        <v>0</v>
      </c>
      <c r="W64" s="45">
        <v>0</v>
      </c>
      <c r="X64" s="45">
        <v>0</v>
      </c>
    </row>
    <row r="65" spans="1:24">
      <c r="D65" s="25"/>
      <c r="E65" s="25"/>
      <c r="F65" s="25"/>
      <c r="G65" s="25"/>
      <c r="H65" s="25"/>
      <c r="I65" s="25"/>
      <c r="J65" s="25"/>
      <c r="K65" s="25"/>
      <c r="L65" s="25"/>
      <c r="M65" s="25"/>
      <c r="N65" s="25"/>
      <c r="O65" s="25"/>
      <c r="P65" s="25"/>
      <c r="Q65" s="25"/>
      <c r="R65" s="25"/>
      <c r="S65" s="25"/>
      <c r="T65" s="25"/>
      <c r="U65" s="25"/>
      <c r="V65" s="25"/>
      <c r="W65" s="25"/>
      <c r="X65" s="25"/>
    </row>
    <row r="66" spans="1:24">
      <c r="A66" s="17"/>
      <c r="B66" s="36" t="s">
        <v>28</v>
      </c>
      <c r="C66" s="38"/>
      <c r="D66" s="45">
        <v>0</v>
      </c>
      <c r="E66" s="45">
        <v>0</v>
      </c>
      <c r="F66" s="45">
        <v>0</v>
      </c>
      <c r="G66" s="45">
        <v>0</v>
      </c>
      <c r="H66" s="45">
        <v>0</v>
      </c>
      <c r="I66" s="45">
        <v>0</v>
      </c>
      <c r="J66" s="45">
        <v>0</v>
      </c>
      <c r="K66" s="45">
        <v>0</v>
      </c>
      <c r="L66" s="45">
        <v>0</v>
      </c>
      <c r="M66" s="45">
        <v>0</v>
      </c>
      <c r="N66" s="45">
        <v>0</v>
      </c>
      <c r="O66" s="45">
        <v>0</v>
      </c>
      <c r="P66" s="45">
        <v>0</v>
      </c>
      <c r="Q66" s="45">
        <v>0</v>
      </c>
      <c r="R66" s="45">
        <v>0</v>
      </c>
      <c r="S66" s="45">
        <v>0</v>
      </c>
      <c r="T66" s="45">
        <v>0</v>
      </c>
      <c r="U66" s="45">
        <v>0</v>
      </c>
      <c r="V66" s="45">
        <v>0</v>
      </c>
      <c r="W66" s="45">
        <v>0</v>
      </c>
      <c r="X66" s="45">
        <v>0</v>
      </c>
    </row>
    <row r="67" spans="1:24">
      <c r="D67" s="25"/>
      <c r="E67" s="25"/>
      <c r="F67" s="25"/>
      <c r="G67" s="25"/>
      <c r="H67" s="25"/>
      <c r="I67" s="25"/>
      <c r="J67" s="25"/>
      <c r="K67" s="25"/>
      <c r="L67" s="25"/>
      <c r="M67" s="25"/>
      <c r="N67" s="25"/>
      <c r="O67" s="25"/>
      <c r="P67" s="25"/>
      <c r="Q67" s="25"/>
      <c r="R67" s="25"/>
      <c r="S67" s="25"/>
      <c r="T67" s="25"/>
      <c r="U67" s="25"/>
      <c r="V67" s="25"/>
      <c r="W67" s="25"/>
      <c r="X67" s="25"/>
    </row>
    <row r="68" spans="1:24">
      <c r="A68" s="18" t="s">
        <v>62</v>
      </c>
      <c r="B68" s="28"/>
      <c r="C68" s="28"/>
      <c r="D68" s="39">
        <f>IF(D1="","",D23+D39+D50+D52+D60+D62+D64+D66+D54+D56+D58)</f>
        <v>0</v>
      </c>
      <c r="E68" s="39">
        <f t="shared" ref="E68:X68" si="12">IF(E1="","",E23+E39+E50+E52+E60+E62+E64+E66+E54+E56+E58)</f>
        <v>0</v>
      </c>
      <c r="F68" s="39">
        <f t="shared" si="12"/>
        <v>0</v>
      </c>
      <c r="G68" s="39">
        <f t="shared" si="12"/>
        <v>0</v>
      </c>
      <c r="H68" s="39">
        <f t="shared" si="12"/>
        <v>0</v>
      </c>
      <c r="I68" s="39">
        <f t="shared" si="12"/>
        <v>0</v>
      </c>
      <c r="J68" s="39">
        <f t="shared" si="12"/>
        <v>0</v>
      </c>
      <c r="K68" s="39">
        <f t="shared" si="12"/>
        <v>0</v>
      </c>
      <c r="L68" s="39">
        <f t="shared" si="12"/>
        <v>0</v>
      </c>
      <c r="M68" s="39">
        <f t="shared" si="12"/>
        <v>0</v>
      </c>
      <c r="N68" s="39">
        <f t="shared" si="12"/>
        <v>0</v>
      </c>
      <c r="O68" s="39">
        <f t="shared" si="12"/>
        <v>0</v>
      </c>
      <c r="P68" s="39">
        <f t="shared" si="12"/>
        <v>0</v>
      </c>
      <c r="Q68" s="39" t="str">
        <f t="shared" si="12"/>
        <v/>
      </c>
      <c r="R68" s="39" t="str">
        <f t="shared" si="12"/>
        <v/>
      </c>
      <c r="S68" s="39" t="str">
        <f t="shared" si="12"/>
        <v/>
      </c>
      <c r="T68" s="39" t="str">
        <f t="shared" si="12"/>
        <v/>
      </c>
      <c r="U68" s="39" t="str">
        <f t="shared" si="12"/>
        <v/>
      </c>
      <c r="V68" s="39" t="str">
        <f t="shared" si="12"/>
        <v/>
      </c>
      <c r="W68" s="39" t="str">
        <f t="shared" si="12"/>
        <v/>
      </c>
      <c r="X68" s="39" t="str">
        <f t="shared" si="12"/>
        <v/>
      </c>
    </row>
    <row r="141" spans="1:24" s="40" customFormat="1">
      <c r="A141" s="20"/>
      <c r="B141" s="15"/>
      <c r="C141" s="15"/>
      <c r="D141" s="17"/>
      <c r="E141" s="17"/>
      <c r="F141" s="17"/>
      <c r="G141" s="17"/>
      <c r="H141" s="17"/>
      <c r="I141" s="17"/>
      <c r="J141" s="17"/>
      <c r="K141" s="17"/>
      <c r="L141" s="17"/>
      <c r="M141" s="17"/>
      <c r="N141" s="17"/>
      <c r="O141" s="17"/>
      <c r="P141" s="17"/>
      <c r="Q141" s="17"/>
      <c r="R141" s="17"/>
      <c r="S141" s="17"/>
      <c r="T141" s="17"/>
      <c r="U141" s="17"/>
      <c r="V141" s="17"/>
      <c r="W141" s="17"/>
      <c r="X141" s="17"/>
    </row>
    <row r="153" spans="1:24" s="30" customFormat="1" ht="12.75" hidden="1" customHeight="1">
      <c r="A153" s="20"/>
      <c r="B153" s="15"/>
      <c r="C153" s="15"/>
      <c r="D153" s="17"/>
      <c r="E153" s="17"/>
      <c r="F153" s="17"/>
      <c r="G153" s="17"/>
      <c r="H153" s="17"/>
      <c r="I153" s="17"/>
      <c r="J153" s="17"/>
      <c r="K153" s="17"/>
      <c r="L153" s="17"/>
      <c r="M153" s="17"/>
      <c r="N153" s="17"/>
      <c r="O153" s="17"/>
      <c r="P153" s="17"/>
      <c r="Q153" s="17"/>
      <c r="R153" s="17"/>
      <c r="S153" s="17"/>
      <c r="T153" s="17"/>
      <c r="U153" s="17"/>
      <c r="V153" s="17"/>
      <c r="W153" s="17"/>
      <c r="X153" s="17"/>
    </row>
    <row r="170" spans="1:24" s="40" customFormat="1">
      <c r="A170" s="20"/>
      <c r="B170" s="15"/>
      <c r="C170" s="15"/>
      <c r="D170" s="17"/>
      <c r="E170" s="17"/>
      <c r="F170" s="17"/>
      <c r="G170" s="17"/>
      <c r="H170" s="17"/>
      <c r="I170" s="17"/>
      <c r="J170" s="17"/>
      <c r="K170" s="17"/>
      <c r="L170" s="17"/>
      <c r="M170" s="17"/>
      <c r="N170" s="17"/>
      <c r="O170" s="17"/>
      <c r="P170" s="17"/>
      <c r="Q170" s="17"/>
      <c r="R170" s="17"/>
      <c r="S170" s="17"/>
      <c r="T170" s="17"/>
      <c r="U170" s="17"/>
      <c r="V170" s="17"/>
      <c r="W170" s="17"/>
      <c r="X170" s="17"/>
    </row>
  </sheetData>
  <mergeCells count="7">
    <mergeCell ref="B33:C33"/>
    <mergeCell ref="B37:C37"/>
    <mergeCell ref="B9:C9"/>
    <mergeCell ref="B13:C13"/>
    <mergeCell ref="B17:C17"/>
    <mergeCell ref="B21:C21"/>
    <mergeCell ref="B29:C29"/>
  </mergeCells>
  <conditionalFormatting sqref="O47:Q170 R2:X170 O2:Q44">
    <cfRule type="expression" dxfId="26" priority="4">
      <formula>O$1=""</formula>
    </cfRule>
  </conditionalFormatting>
  <conditionalFormatting sqref="Q45:Q46">
    <cfRule type="expression" dxfId="25" priority="3">
      <formula>Q$1=""</formula>
    </cfRule>
  </conditionalFormatting>
  <conditionalFormatting sqref="P45:P46">
    <cfRule type="expression" dxfId="24" priority="2">
      <formula>P$1=""</formula>
    </cfRule>
  </conditionalFormatting>
  <conditionalFormatting sqref="O45:O46">
    <cfRule type="expression" dxfId="23" priority="1">
      <formula>O$1=""</formula>
    </cfRule>
  </conditionalFormatting>
  <pageMargins left="0.70866141732283472" right="0.70866141732283472" top="0.78740157480314965" bottom="0.78740157480314965" header="0.31496062992125984" footer="0.31496062992125984"/>
  <pageSetup paperSize="9" scale="50" fitToWidth="0" fitToHeight="0" orientation="portrait" r:id="rId1"/>
  <headerFooter>
    <oddHeader>&amp;RPríloha č. 3 Metodiky pre vypracovanie finančnej analýzy projektu Finančná Analýza</oddHeader>
  </headerFooter>
  <ignoredErrors>
    <ignoredError sqref="O23:X39" evalError="1"/>
    <ignoredError sqref="D1:P1" unlockedFormula="1"/>
  </ignoredErrors>
  <legacyDrawing r:id="rId2"/>
</worksheet>
</file>

<file path=xl/worksheets/sheet11.xml><?xml version="1.0" encoding="utf-8"?>
<worksheet xmlns="http://schemas.openxmlformats.org/spreadsheetml/2006/main" xmlns:r="http://schemas.openxmlformats.org/officeDocument/2006/relationships">
  <sheetPr codeName="Hárok6"/>
  <dimension ref="A1:Y48"/>
  <sheetViews>
    <sheetView workbookViewId="0">
      <selection activeCell="D5" sqref="D5"/>
    </sheetView>
  </sheetViews>
  <sheetFormatPr defaultColWidth="9.109375" defaultRowHeight="13.8"/>
  <cols>
    <col min="1" max="1" width="8.109375" style="11" customWidth="1"/>
    <col min="2" max="2" width="6.44140625" style="11" customWidth="1"/>
    <col min="3" max="3" width="16" style="11" customWidth="1"/>
    <col min="4" max="17" width="10.109375" style="69" bestFit="1" customWidth="1"/>
    <col min="18" max="24" width="9.109375" style="69"/>
    <col min="25" max="16384" width="9.109375" style="2"/>
  </cols>
  <sheetData>
    <row r="1" spans="1:25" s="1" customFormat="1">
      <c r="A1" s="60" t="s">
        <v>20</v>
      </c>
      <c r="B1" s="11"/>
      <c r="C1" s="11"/>
      <c r="D1" s="64">
        <f>'Peňažné toky projektu'!B18</f>
        <v>2016</v>
      </c>
      <c r="E1" s="64">
        <f>'Peňažné toky projektu'!C18</f>
        <v>2017</v>
      </c>
      <c r="F1" s="64">
        <f>'Peňažné toky projektu'!D18</f>
        <v>2018</v>
      </c>
      <c r="G1" s="64">
        <f>'Peňažné toky projektu'!E18</f>
        <v>2019</v>
      </c>
      <c r="H1" s="64">
        <f>'Peňažné toky projektu'!F18</f>
        <v>2020</v>
      </c>
      <c r="I1" s="64">
        <f>'Peňažné toky projektu'!G18</f>
        <v>2021</v>
      </c>
      <c r="J1" s="64">
        <f>'Peňažné toky projektu'!H18</f>
        <v>2022</v>
      </c>
      <c r="K1" s="64">
        <f>'Peňažné toky projektu'!I18</f>
        <v>2023</v>
      </c>
      <c r="L1" s="64">
        <f>'Peňažné toky projektu'!J18</f>
        <v>2024</v>
      </c>
      <c r="M1" s="64">
        <f>'Peňažné toky projektu'!K18</f>
        <v>2025</v>
      </c>
      <c r="N1" s="64">
        <f>'Peňažné toky projektu'!L18</f>
        <v>2026</v>
      </c>
      <c r="O1" s="64">
        <f>'Peňažné toky projektu'!M18</f>
        <v>2027</v>
      </c>
      <c r="P1" s="64">
        <f>'Peňažné toky projektu'!N18</f>
        <v>2028</v>
      </c>
      <c r="Q1" s="64" t="str">
        <f>'Peňažné toky projektu'!O18</f>
        <v/>
      </c>
      <c r="R1" s="64" t="str">
        <f>'Peňažné toky projektu'!P18</f>
        <v/>
      </c>
      <c r="S1" s="64" t="str">
        <f>'Peňažné toky projektu'!Q18</f>
        <v/>
      </c>
      <c r="T1" s="64" t="str">
        <f>'Peňažné toky projektu'!R18</f>
        <v/>
      </c>
      <c r="U1" s="64" t="str">
        <f>'Peňažné toky projektu'!S18</f>
        <v/>
      </c>
      <c r="V1" s="64" t="str">
        <f>'Peňažné toky projektu'!T18</f>
        <v/>
      </c>
      <c r="W1" s="64" t="str">
        <f>'Peňažné toky projektu'!U18</f>
        <v/>
      </c>
      <c r="X1" s="64" t="str">
        <f>'Peňažné toky projektu'!V18</f>
        <v/>
      </c>
      <c r="Y1" s="64"/>
    </row>
    <row r="2" spans="1:25" s="1" customFormat="1">
      <c r="A2" s="11"/>
      <c r="B2" s="11"/>
      <c r="C2" s="11"/>
      <c r="D2" s="11"/>
      <c r="E2" s="11"/>
      <c r="F2" s="11"/>
      <c r="G2" s="11"/>
      <c r="H2" s="11"/>
      <c r="I2" s="11"/>
      <c r="J2" s="11"/>
      <c r="K2" s="11"/>
      <c r="L2" s="11"/>
      <c r="M2" s="11"/>
      <c r="N2" s="11"/>
      <c r="O2" s="11"/>
      <c r="P2" s="11"/>
      <c r="Q2" s="11"/>
      <c r="R2" s="11"/>
      <c r="S2" s="11"/>
      <c r="T2" s="11"/>
      <c r="U2" s="11"/>
      <c r="V2" s="11"/>
      <c r="W2" s="11"/>
      <c r="X2" s="11"/>
    </row>
    <row r="3" spans="1:25" s="1" customFormat="1" ht="22.8">
      <c r="A3" s="213" t="s">
        <v>244</v>
      </c>
      <c r="B3" s="11"/>
      <c r="C3" s="11"/>
      <c r="D3" s="11"/>
      <c r="E3" s="11"/>
      <c r="F3" s="11"/>
      <c r="G3" s="11"/>
      <c r="H3" s="11"/>
      <c r="I3" s="11"/>
      <c r="J3" s="11"/>
      <c r="K3" s="11"/>
      <c r="L3" s="11"/>
      <c r="M3" s="11"/>
      <c r="N3" s="11"/>
      <c r="O3" s="11"/>
      <c r="P3" s="11"/>
      <c r="Q3" s="11"/>
      <c r="R3" s="11"/>
      <c r="S3" s="11"/>
      <c r="T3" s="11"/>
      <c r="U3" s="11"/>
      <c r="V3" s="11"/>
      <c r="W3" s="11"/>
      <c r="X3" s="11"/>
    </row>
    <row r="4" spans="1:25" s="1" customFormat="1">
      <c r="A4" s="11"/>
      <c r="B4" s="11"/>
      <c r="C4" s="11"/>
      <c r="D4" s="11"/>
      <c r="E4" s="11"/>
      <c r="F4" s="11"/>
      <c r="G4" s="11"/>
      <c r="H4" s="11"/>
      <c r="I4" s="11"/>
      <c r="J4" s="11"/>
      <c r="K4" s="11"/>
      <c r="L4" s="11"/>
      <c r="M4" s="11"/>
      <c r="N4" s="11"/>
      <c r="O4" s="11"/>
      <c r="P4" s="11"/>
      <c r="Q4" s="11"/>
      <c r="R4" s="11"/>
      <c r="S4" s="11"/>
      <c r="T4" s="11"/>
      <c r="U4" s="11"/>
      <c r="V4" s="11"/>
      <c r="W4" s="11"/>
      <c r="X4" s="11"/>
    </row>
    <row r="5" spans="1:25">
      <c r="C5" s="61" t="s">
        <v>339</v>
      </c>
      <c r="D5" s="65"/>
      <c r="E5" s="65"/>
      <c r="F5" s="65"/>
      <c r="G5" s="65"/>
      <c r="H5" s="65"/>
      <c r="I5" s="65"/>
      <c r="J5" s="65"/>
      <c r="K5" s="65"/>
      <c r="L5" s="65"/>
      <c r="M5" s="65"/>
      <c r="N5" s="65"/>
      <c r="O5" s="65"/>
      <c r="P5" s="65"/>
      <c r="Q5" s="65"/>
      <c r="R5" s="65"/>
      <c r="S5" s="65"/>
      <c r="T5" s="65"/>
      <c r="U5" s="65"/>
      <c r="V5" s="65"/>
      <c r="W5" s="65"/>
      <c r="X5" s="65"/>
    </row>
    <row r="6" spans="1:25">
      <c r="C6" s="61" t="s">
        <v>18</v>
      </c>
      <c r="D6" s="239"/>
      <c r="E6" s="239"/>
      <c r="F6" s="239"/>
      <c r="G6" s="239"/>
      <c r="H6" s="239"/>
      <c r="I6" s="239"/>
      <c r="J6" s="239"/>
      <c r="K6" s="239"/>
      <c r="L6" s="239"/>
      <c r="M6" s="239"/>
      <c r="N6" s="239"/>
      <c r="O6" s="239"/>
      <c r="P6" s="239"/>
      <c r="Q6" s="239"/>
      <c r="R6" s="66"/>
      <c r="S6" s="66"/>
      <c r="T6" s="66"/>
      <c r="U6" s="66"/>
      <c r="V6" s="66"/>
      <c r="W6" s="66"/>
      <c r="X6" s="66"/>
    </row>
    <row r="7" spans="1:25" s="1" customFormat="1">
      <c r="A7" s="11"/>
      <c r="B7" s="447" t="s">
        <v>19</v>
      </c>
      <c r="C7" s="447"/>
      <c r="D7" s="67">
        <f t="shared" ref="D7:X7" si="0">IF(D1="","",D5*D6)</f>
        <v>0</v>
      </c>
      <c r="E7" s="67">
        <f t="shared" si="0"/>
        <v>0</v>
      </c>
      <c r="F7" s="67">
        <f t="shared" si="0"/>
        <v>0</v>
      </c>
      <c r="G7" s="67">
        <f t="shared" si="0"/>
        <v>0</v>
      </c>
      <c r="H7" s="67">
        <f t="shared" si="0"/>
        <v>0</v>
      </c>
      <c r="I7" s="67">
        <f t="shared" si="0"/>
        <v>0</v>
      </c>
      <c r="J7" s="67">
        <f t="shared" si="0"/>
        <v>0</v>
      </c>
      <c r="K7" s="67">
        <f t="shared" si="0"/>
        <v>0</v>
      </c>
      <c r="L7" s="67">
        <f t="shared" si="0"/>
        <v>0</v>
      </c>
      <c r="M7" s="67">
        <f t="shared" si="0"/>
        <v>0</v>
      </c>
      <c r="N7" s="67">
        <f t="shared" si="0"/>
        <v>0</v>
      </c>
      <c r="O7" s="67">
        <f t="shared" si="0"/>
        <v>0</v>
      </c>
      <c r="P7" s="67">
        <f t="shared" si="0"/>
        <v>0</v>
      </c>
      <c r="Q7" s="67" t="str">
        <f t="shared" si="0"/>
        <v/>
      </c>
      <c r="R7" s="67" t="str">
        <f t="shared" si="0"/>
        <v/>
      </c>
      <c r="S7" s="67" t="str">
        <f t="shared" si="0"/>
        <v/>
      </c>
      <c r="T7" s="67" t="str">
        <f t="shared" si="0"/>
        <v/>
      </c>
      <c r="U7" s="67" t="str">
        <f t="shared" si="0"/>
        <v/>
      </c>
      <c r="V7" s="67" t="str">
        <f t="shared" si="0"/>
        <v/>
      </c>
      <c r="W7" s="67" t="str">
        <f t="shared" si="0"/>
        <v/>
      </c>
      <c r="X7" s="67" t="str">
        <f t="shared" si="0"/>
        <v/>
      </c>
    </row>
    <row r="8" spans="1:25" s="1" customFormat="1">
      <c r="A8" s="11"/>
      <c r="B8" s="61"/>
      <c r="C8" s="61"/>
      <c r="D8" s="68"/>
      <c r="E8" s="68"/>
      <c r="F8" s="68"/>
      <c r="G8" s="68"/>
      <c r="H8" s="68"/>
      <c r="I8" s="68"/>
      <c r="J8" s="68"/>
      <c r="K8" s="68"/>
      <c r="L8" s="68"/>
      <c r="M8" s="68"/>
      <c r="N8" s="68"/>
      <c r="O8" s="68"/>
      <c r="P8" s="68"/>
      <c r="Q8" s="68"/>
      <c r="R8" s="68"/>
      <c r="S8" s="68"/>
      <c r="T8" s="68"/>
      <c r="U8" s="68"/>
      <c r="V8" s="68"/>
      <c r="W8" s="68"/>
      <c r="X8" s="68"/>
    </row>
    <row r="9" spans="1:25">
      <c r="C9" s="61" t="s">
        <v>17</v>
      </c>
      <c r="D9" s="65"/>
      <c r="E9" s="65"/>
      <c r="F9" s="65"/>
      <c r="G9" s="65"/>
      <c r="H9" s="65"/>
      <c r="I9" s="65"/>
      <c r="J9" s="65"/>
      <c r="K9" s="65"/>
      <c r="L9" s="65"/>
      <c r="M9" s="65"/>
      <c r="N9" s="65"/>
      <c r="O9" s="65"/>
      <c r="P9" s="65"/>
      <c r="Q9" s="65"/>
      <c r="R9" s="65"/>
      <c r="S9" s="65"/>
      <c r="T9" s="65"/>
      <c r="U9" s="65"/>
      <c r="V9" s="65"/>
      <c r="W9" s="65"/>
      <c r="X9" s="65"/>
    </row>
    <row r="10" spans="1:25">
      <c r="C10" s="61" t="s">
        <v>18</v>
      </c>
      <c r="D10" s="66"/>
      <c r="E10" s="66"/>
      <c r="F10" s="66"/>
      <c r="G10" s="66"/>
      <c r="H10" s="66"/>
      <c r="I10" s="66"/>
      <c r="J10" s="66"/>
      <c r="K10" s="66"/>
      <c r="L10" s="66"/>
      <c r="M10" s="66"/>
      <c r="N10" s="66"/>
      <c r="O10" s="66"/>
      <c r="P10" s="66"/>
      <c r="Q10" s="66"/>
      <c r="R10" s="66"/>
      <c r="S10" s="66"/>
      <c r="T10" s="66"/>
      <c r="U10" s="66"/>
      <c r="V10" s="66"/>
      <c r="W10" s="66"/>
      <c r="X10" s="66"/>
    </row>
    <row r="11" spans="1:25" s="1" customFormat="1">
      <c r="A11" s="11"/>
      <c r="B11" s="447" t="s">
        <v>19</v>
      </c>
      <c r="C11" s="447"/>
      <c r="D11" s="67">
        <f t="shared" ref="D11:X11" si="1">IF(D1="","",D9*D10)</f>
        <v>0</v>
      </c>
      <c r="E11" s="67">
        <f t="shared" si="1"/>
        <v>0</v>
      </c>
      <c r="F11" s="67">
        <f t="shared" si="1"/>
        <v>0</v>
      </c>
      <c r="G11" s="67">
        <f t="shared" si="1"/>
        <v>0</v>
      </c>
      <c r="H11" s="67">
        <f t="shared" si="1"/>
        <v>0</v>
      </c>
      <c r="I11" s="67">
        <f t="shared" si="1"/>
        <v>0</v>
      </c>
      <c r="J11" s="67">
        <f t="shared" si="1"/>
        <v>0</v>
      </c>
      <c r="K11" s="67">
        <f t="shared" si="1"/>
        <v>0</v>
      </c>
      <c r="L11" s="67">
        <f t="shared" si="1"/>
        <v>0</v>
      </c>
      <c r="M11" s="67">
        <f t="shared" si="1"/>
        <v>0</v>
      </c>
      <c r="N11" s="67">
        <f t="shared" si="1"/>
        <v>0</v>
      </c>
      <c r="O11" s="67">
        <f t="shared" si="1"/>
        <v>0</v>
      </c>
      <c r="P11" s="67">
        <f t="shared" si="1"/>
        <v>0</v>
      </c>
      <c r="Q11" s="67" t="str">
        <f t="shared" si="1"/>
        <v/>
      </c>
      <c r="R11" s="67" t="str">
        <f t="shared" si="1"/>
        <v/>
      </c>
      <c r="S11" s="67" t="str">
        <f t="shared" si="1"/>
        <v/>
      </c>
      <c r="T11" s="67" t="str">
        <f t="shared" si="1"/>
        <v/>
      </c>
      <c r="U11" s="67" t="str">
        <f t="shared" si="1"/>
        <v/>
      </c>
      <c r="V11" s="67" t="str">
        <f t="shared" si="1"/>
        <v/>
      </c>
      <c r="W11" s="67" t="str">
        <f t="shared" si="1"/>
        <v/>
      </c>
      <c r="X11" s="67" t="str">
        <f t="shared" si="1"/>
        <v/>
      </c>
    </row>
    <row r="12" spans="1:25" s="1" customFormat="1">
      <c r="A12" s="11"/>
      <c r="B12" s="61"/>
      <c r="C12" s="61"/>
      <c r="D12" s="68"/>
      <c r="E12" s="68"/>
      <c r="F12" s="68"/>
      <c r="G12" s="68"/>
      <c r="H12" s="68"/>
      <c r="I12" s="68"/>
      <c r="J12" s="68"/>
      <c r="K12" s="68"/>
      <c r="L12" s="68"/>
      <c r="M12" s="68"/>
      <c r="N12" s="68"/>
      <c r="O12" s="68"/>
      <c r="P12" s="68"/>
      <c r="Q12" s="68"/>
      <c r="R12" s="68"/>
      <c r="S12" s="68"/>
      <c r="T12" s="68"/>
      <c r="U12" s="68"/>
      <c r="V12" s="68"/>
      <c r="W12" s="68"/>
      <c r="X12" s="68"/>
    </row>
    <row r="13" spans="1:25">
      <c r="C13" s="61" t="s">
        <v>17</v>
      </c>
      <c r="D13" s="65"/>
      <c r="E13" s="65"/>
      <c r="F13" s="65"/>
      <c r="G13" s="65"/>
      <c r="H13" s="65"/>
      <c r="I13" s="65"/>
      <c r="J13" s="65"/>
      <c r="K13" s="65"/>
      <c r="L13" s="65"/>
      <c r="M13" s="65"/>
      <c r="N13" s="65"/>
      <c r="O13" s="65"/>
      <c r="P13" s="65"/>
      <c r="Q13" s="65"/>
      <c r="R13" s="65"/>
      <c r="S13" s="65"/>
      <c r="T13" s="65"/>
      <c r="U13" s="65"/>
      <c r="V13" s="65"/>
      <c r="W13" s="65"/>
      <c r="X13" s="65"/>
    </row>
    <row r="14" spans="1:25">
      <c r="C14" s="61" t="s">
        <v>18</v>
      </c>
      <c r="D14" s="66"/>
      <c r="E14" s="66"/>
      <c r="F14" s="66"/>
      <c r="G14" s="66"/>
      <c r="H14" s="66"/>
      <c r="I14" s="66"/>
      <c r="J14" s="66"/>
      <c r="K14" s="66"/>
      <c r="L14" s="66"/>
      <c r="M14" s="66"/>
      <c r="N14" s="66"/>
      <c r="O14" s="66"/>
      <c r="P14" s="66"/>
      <c r="Q14" s="66"/>
      <c r="R14" s="66"/>
      <c r="S14" s="66"/>
      <c r="T14" s="66"/>
      <c r="U14" s="66"/>
      <c r="V14" s="66"/>
      <c r="W14" s="66"/>
      <c r="X14" s="66"/>
    </row>
    <row r="15" spans="1:25" s="1" customFormat="1">
      <c r="A15" s="11"/>
      <c r="B15" s="447" t="s">
        <v>19</v>
      </c>
      <c r="C15" s="447"/>
      <c r="D15" s="67">
        <f t="shared" ref="D15:X15" si="2">IF(D1="","",D13*D14)</f>
        <v>0</v>
      </c>
      <c r="E15" s="67">
        <f t="shared" si="2"/>
        <v>0</v>
      </c>
      <c r="F15" s="67">
        <f t="shared" si="2"/>
        <v>0</v>
      </c>
      <c r="G15" s="67">
        <f t="shared" si="2"/>
        <v>0</v>
      </c>
      <c r="H15" s="67">
        <f t="shared" si="2"/>
        <v>0</v>
      </c>
      <c r="I15" s="67">
        <f t="shared" si="2"/>
        <v>0</v>
      </c>
      <c r="J15" s="67">
        <f t="shared" si="2"/>
        <v>0</v>
      </c>
      <c r="K15" s="67">
        <f t="shared" si="2"/>
        <v>0</v>
      </c>
      <c r="L15" s="67">
        <f t="shared" si="2"/>
        <v>0</v>
      </c>
      <c r="M15" s="67">
        <f t="shared" si="2"/>
        <v>0</v>
      </c>
      <c r="N15" s="67">
        <f t="shared" si="2"/>
        <v>0</v>
      </c>
      <c r="O15" s="67">
        <f t="shared" si="2"/>
        <v>0</v>
      </c>
      <c r="P15" s="67">
        <f t="shared" si="2"/>
        <v>0</v>
      </c>
      <c r="Q15" s="67" t="str">
        <f t="shared" si="2"/>
        <v/>
      </c>
      <c r="R15" s="67" t="str">
        <f t="shared" si="2"/>
        <v/>
      </c>
      <c r="S15" s="67" t="str">
        <f t="shared" si="2"/>
        <v/>
      </c>
      <c r="T15" s="67" t="str">
        <f t="shared" si="2"/>
        <v/>
      </c>
      <c r="U15" s="67" t="str">
        <f t="shared" si="2"/>
        <v/>
      </c>
      <c r="V15" s="67" t="str">
        <f t="shared" si="2"/>
        <v/>
      </c>
      <c r="W15" s="67" t="str">
        <f t="shared" si="2"/>
        <v/>
      </c>
      <c r="X15" s="67" t="str">
        <f t="shared" si="2"/>
        <v/>
      </c>
    </row>
    <row r="16" spans="1:25" s="1" customFormat="1">
      <c r="A16" s="11"/>
      <c r="B16" s="61"/>
      <c r="C16" s="61"/>
      <c r="D16" s="68"/>
      <c r="E16" s="68"/>
      <c r="F16" s="68"/>
      <c r="G16" s="68"/>
      <c r="H16" s="68"/>
      <c r="I16" s="68"/>
      <c r="J16" s="68"/>
      <c r="K16" s="68"/>
      <c r="L16" s="68"/>
      <c r="M16" s="68"/>
      <c r="N16" s="68"/>
      <c r="O16" s="68"/>
      <c r="P16" s="68"/>
      <c r="Q16" s="68"/>
      <c r="R16" s="68"/>
      <c r="S16" s="68"/>
      <c r="T16" s="68"/>
      <c r="U16" s="68"/>
      <c r="V16" s="68"/>
      <c r="W16" s="68"/>
      <c r="X16" s="68"/>
    </row>
    <row r="17" spans="1:24">
      <c r="C17" s="61" t="s">
        <v>17</v>
      </c>
      <c r="D17" s="65"/>
      <c r="E17" s="65"/>
      <c r="F17" s="65"/>
      <c r="G17" s="65"/>
      <c r="H17" s="65"/>
      <c r="I17" s="65"/>
      <c r="J17" s="65"/>
      <c r="K17" s="65"/>
      <c r="L17" s="65"/>
      <c r="M17" s="65"/>
      <c r="N17" s="65"/>
      <c r="O17" s="65"/>
      <c r="P17" s="65"/>
      <c r="Q17" s="65"/>
      <c r="R17" s="65"/>
      <c r="S17" s="65"/>
      <c r="T17" s="65"/>
      <c r="U17" s="65"/>
      <c r="V17" s="65"/>
      <c r="W17" s="65"/>
      <c r="X17" s="65"/>
    </row>
    <row r="18" spans="1:24">
      <c r="C18" s="61" t="s">
        <v>18</v>
      </c>
      <c r="D18" s="66"/>
      <c r="E18" s="66"/>
      <c r="F18" s="66"/>
      <c r="G18" s="66"/>
      <c r="H18" s="66"/>
      <c r="I18" s="66"/>
      <c r="J18" s="66"/>
      <c r="K18" s="66"/>
      <c r="L18" s="66"/>
      <c r="M18" s="66"/>
      <c r="N18" s="66"/>
      <c r="O18" s="66"/>
      <c r="P18" s="66"/>
      <c r="Q18" s="66"/>
      <c r="R18" s="66"/>
      <c r="S18" s="66"/>
      <c r="T18" s="66"/>
      <c r="U18" s="66"/>
      <c r="V18" s="66"/>
      <c r="W18" s="66"/>
      <c r="X18" s="66"/>
    </row>
    <row r="19" spans="1:24" s="1" customFormat="1">
      <c r="A19" s="11"/>
      <c r="B19" s="447" t="s">
        <v>19</v>
      </c>
      <c r="C19" s="447"/>
      <c r="D19" s="67">
        <f t="shared" ref="D19:X19" si="3">IF(D1="","",D17*D18)</f>
        <v>0</v>
      </c>
      <c r="E19" s="67">
        <f t="shared" si="3"/>
        <v>0</v>
      </c>
      <c r="F19" s="67">
        <f t="shared" si="3"/>
        <v>0</v>
      </c>
      <c r="G19" s="67">
        <f t="shared" si="3"/>
        <v>0</v>
      </c>
      <c r="H19" s="67">
        <f t="shared" si="3"/>
        <v>0</v>
      </c>
      <c r="I19" s="67">
        <f t="shared" si="3"/>
        <v>0</v>
      </c>
      <c r="J19" s="67">
        <f t="shared" si="3"/>
        <v>0</v>
      </c>
      <c r="K19" s="67">
        <f t="shared" si="3"/>
        <v>0</v>
      </c>
      <c r="L19" s="67">
        <f t="shared" si="3"/>
        <v>0</v>
      </c>
      <c r="M19" s="67">
        <f t="shared" si="3"/>
        <v>0</v>
      </c>
      <c r="N19" s="67">
        <f t="shared" si="3"/>
        <v>0</v>
      </c>
      <c r="O19" s="67">
        <f t="shared" si="3"/>
        <v>0</v>
      </c>
      <c r="P19" s="67">
        <f t="shared" si="3"/>
        <v>0</v>
      </c>
      <c r="Q19" s="67" t="str">
        <f t="shared" si="3"/>
        <v/>
      </c>
      <c r="R19" s="67" t="str">
        <f t="shared" si="3"/>
        <v/>
      </c>
      <c r="S19" s="67" t="str">
        <f t="shared" si="3"/>
        <v/>
      </c>
      <c r="T19" s="67" t="str">
        <f t="shared" si="3"/>
        <v/>
      </c>
      <c r="U19" s="67" t="str">
        <f t="shared" si="3"/>
        <v/>
      </c>
      <c r="V19" s="67" t="str">
        <f t="shared" si="3"/>
        <v/>
      </c>
      <c r="W19" s="67" t="str">
        <f t="shared" si="3"/>
        <v/>
      </c>
      <c r="X19" s="67" t="str">
        <f t="shared" si="3"/>
        <v/>
      </c>
    </row>
    <row r="20" spans="1:24" s="1" customFormat="1">
      <c r="A20" s="11"/>
      <c r="B20" s="61"/>
      <c r="C20" s="61"/>
      <c r="D20" s="68"/>
      <c r="E20" s="68"/>
      <c r="F20" s="68"/>
      <c r="G20" s="68"/>
      <c r="H20" s="68"/>
      <c r="I20" s="68"/>
      <c r="J20" s="68"/>
      <c r="K20" s="68"/>
      <c r="L20" s="68"/>
      <c r="M20" s="68"/>
      <c r="N20" s="68"/>
      <c r="O20" s="68"/>
      <c r="P20" s="68"/>
      <c r="Q20" s="68"/>
      <c r="R20" s="68"/>
      <c r="S20" s="68"/>
      <c r="T20" s="68"/>
      <c r="U20" s="68"/>
      <c r="V20" s="68"/>
      <c r="W20" s="68"/>
      <c r="X20" s="68"/>
    </row>
    <row r="21" spans="1:24">
      <c r="C21" s="61" t="s">
        <v>17</v>
      </c>
      <c r="D21" s="65"/>
      <c r="E21" s="65"/>
      <c r="F21" s="65"/>
      <c r="G21" s="65"/>
      <c r="H21" s="65"/>
      <c r="I21" s="65"/>
      <c r="J21" s="65"/>
      <c r="K21" s="65"/>
      <c r="L21" s="65"/>
      <c r="M21" s="65"/>
      <c r="N21" s="65"/>
      <c r="O21" s="65"/>
      <c r="P21" s="65"/>
      <c r="Q21" s="65"/>
      <c r="R21" s="65"/>
      <c r="S21" s="65"/>
      <c r="T21" s="65"/>
      <c r="U21" s="65"/>
      <c r="V21" s="65"/>
      <c r="W21" s="65"/>
      <c r="X21" s="65"/>
    </row>
    <row r="22" spans="1:24">
      <c r="C22" s="61" t="s">
        <v>18</v>
      </c>
      <c r="D22" s="66"/>
      <c r="E22" s="66"/>
      <c r="F22" s="66"/>
      <c r="G22" s="66"/>
      <c r="H22" s="66"/>
      <c r="I22" s="66"/>
      <c r="J22" s="66"/>
      <c r="K22" s="66"/>
      <c r="L22" s="66"/>
      <c r="M22" s="66"/>
      <c r="N22" s="66"/>
      <c r="O22" s="66"/>
      <c r="P22" s="66"/>
      <c r="Q22" s="66"/>
      <c r="R22" s="66"/>
      <c r="S22" s="66"/>
      <c r="T22" s="66"/>
      <c r="U22" s="66"/>
      <c r="V22" s="66"/>
      <c r="W22" s="66"/>
      <c r="X22" s="66"/>
    </row>
    <row r="23" spans="1:24" s="1" customFormat="1">
      <c r="A23" s="11"/>
      <c r="B23" s="447" t="s">
        <v>19</v>
      </c>
      <c r="C23" s="447"/>
      <c r="D23" s="67">
        <f t="shared" ref="D23:X23" si="4">IF(D1="","",D21*D22)</f>
        <v>0</v>
      </c>
      <c r="E23" s="67">
        <f t="shared" si="4"/>
        <v>0</v>
      </c>
      <c r="F23" s="67">
        <f t="shared" si="4"/>
        <v>0</v>
      </c>
      <c r="G23" s="67">
        <f t="shared" si="4"/>
        <v>0</v>
      </c>
      <c r="H23" s="67">
        <f t="shared" si="4"/>
        <v>0</v>
      </c>
      <c r="I23" s="67">
        <f t="shared" si="4"/>
        <v>0</v>
      </c>
      <c r="J23" s="67">
        <f t="shared" si="4"/>
        <v>0</v>
      </c>
      <c r="K23" s="67">
        <f t="shared" si="4"/>
        <v>0</v>
      </c>
      <c r="L23" s="67">
        <f t="shared" si="4"/>
        <v>0</v>
      </c>
      <c r="M23" s="67">
        <f t="shared" si="4"/>
        <v>0</v>
      </c>
      <c r="N23" s="67">
        <f t="shared" si="4"/>
        <v>0</v>
      </c>
      <c r="O23" s="67">
        <f t="shared" si="4"/>
        <v>0</v>
      </c>
      <c r="P23" s="67">
        <f t="shared" si="4"/>
        <v>0</v>
      </c>
      <c r="Q23" s="67" t="str">
        <f t="shared" si="4"/>
        <v/>
      </c>
      <c r="R23" s="67" t="str">
        <f t="shared" si="4"/>
        <v/>
      </c>
      <c r="S23" s="67" t="str">
        <f t="shared" si="4"/>
        <v/>
      </c>
      <c r="T23" s="67" t="str">
        <f t="shared" si="4"/>
        <v/>
      </c>
      <c r="U23" s="67" t="str">
        <f t="shared" si="4"/>
        <v/>
      </c>
      <c r="V23" s="67" t="str">
        <f t="shared" si="4"/>
        <v/>
      </c>
      <c r="W23" s="67" t="str">
        <f t="shared" si="4"/>
        <v/>
      </c>
      <c r="X23" s="67" t="str">
        <f t="shared" si="4"/>
        <v/>
      </c>
    </row>
    <row r="24" spans="1:24" s="1" customFormat="1">
      <c r="A24" s="11"/>
      <c r="B24" s="61"/>
      <c r="C24" s="61"/>
      <c r="D24" s="68"/>
      <c r="E24" s="68"/>
      <c r="F24" s="68"/>
      <c r="G24" s="68"/>
      <c r="H24" s="68"/>
      <c r="I24" s="68"/>
      <c r="J24" s="68"/>
      <c r="K24" s="68"/>
      <c r="L24" s="68"/>
      <c r="M24" s="68"/>
      <c r="N24" s="68"/>
      <c r="O24" s="68"/>
      <c r="P24" s="68"/>
      <c r="Q24" s="68"/>
      <c r="R24" s="68"/>
      <c r="S24" s="68"/>
      <c r="T24" s="68"/>
      <c r="U24" s="68"/>
      <c r="V24" s="68"/>
      <c r="W24" s="68"/>
      <c r="X24" s="68"/>
    </row>
    <row r="25" spans="1:24">
      <c r="C25" s="61" t="s">
        <v>17</v>
      </c>
      <c r="D25" s="65"/>
      <c r="E25" s="65"/>
      <c r="F25" s="65"/>
      <c r="G25" s="65"/>
      <c r="H25" s="65"/>
      <c r="I25" s="65"/>
      <c r="J25" s="65"/>
      <c r="K25" s="65"/>
      <c r="L25" s="65"/>
      <c r="M25" s="65"/>
      <c r="N25" s="65"/>
      <c r="O25" s="65"/>
      <c r="P25" s="65"/>
      <c r="Q25" s="65"/>
      <c r="R25" s="65"/>
      <c r="S25" s="65"/>
      <c r="T25" s="65"/>
      <c r="U25" s="65"/>
      <c r="V25" s="65"/>
      <c r="W25" s="65"/>
      <c r="X25" s="65"/>
    </row>
    <row r="26" spans="1:24">
      <c r="C26" s="61" t="s">
        <v>18</v>
      </c>
      <c r="D26" s="66"/>
      <c r="E26" s="66"/>
      <c r="F26" s="66"/>
      <c r="G26" s="66"/>
      <c r="H26" s="66"/>
      <c r="I26" s="66"/>
      <c r="J26" s="66"/>
      <c r="K26" s="66"/>
      <c r="L26" s="66"/>
      <c r="M26" s="66"/>
      <c r="N26" s="66"/>
      <c r="O26" s="66"/>
      <c r="P26" s="66"/>
      <c r="Q26" s="66"/>
      <c r="R26" s="66"/>
      <c r="S26" s="66"/>
      <c r="T26" s="66"/>
      <c r="U26" s="66"/>
      <c r="V26" s="66"/>
      <c r="W26" s="66"/>
      <c r="X26" s="66"/>
    </row>
    <row r="27" spans="1:24" s="1" customFormat="1">
      <c r="A27" s="11"/>
      <c r="B27" s="447" t="s">
        <v>19</v>
      </c>
      <c r="C27" s="447"/>
      <c r="D27" s="67">
        <f t="shared" ref="D27:X27" si="5">IF(D1="","",D25*D26)</f>
        <v>0</v>
      </c>
      <c r="E27" s="67">
        <f t="shared" si="5"/>
        <v>0</v>
      </c>
      <c r="F27" s="67">
        <f t="shared" si="5"/>
        <v>0</v>
      </c>
      <c r="G27" s="67">
        <f t="shared" si="5"/>
        <v>0</v>
      </c>
      <c r="H27" s="67">
        <f t="shared" si="5"/>
        <v>0</v>
      </c>
      <c r="I27" s="67">
        <f t="shared" si="5"/>
        <v>0</v>
      </c>
      <c r="J27" s="67">
        <f t="shared" si="5"/>
        <v>0</v>
      </c>
      <c r="K27" s="67">
        <f t="shared" si="5"/>
        <v>0</v>
      </c>
      <c r="L27" s="67">
        <f t="shared" si="5"/>
        <v>0</v>
      </c>
      <c r="M27" s="67">
        <f t="shared" si="5"/>
        <v>0</v>
      </c>
      <c r="N27" s="67">
        <f t="shared" si="5"/>
        <v>0</v>
      </c>
      <c r="O27" s="67">
        <f t="shared" si="5"/>
        <v>0</v>
      </c>
      <c r="P27" s="67">
        <f t="shared" si="5"/>
        <v>0</v>
      </c>
      <c r="Q27" s="67" t="str">
        <f t="shared" si="5"/>
        <v/>
      </c>
      <c r="R27" s="67" t="str">
        <f t="shared" si="5"/>
        <v/>
      </c>
      <c r="S27" s="67" t="str">
        <f t="shared" si="5"/>
        <v/>
      </c>
      <c r="T27" s="67" t="str">
        <f t="shared" si="5"/>
        <v/>
      </c>
      <c r="U27" s="67" t="str">
        <f t="shared" si="5"/>
        <v/>
      </c>
      <c r="V27" s="67" t="str">
        <f t="shared" si="5"/>
        <v/>
      </c>
      <c r="W27" s="67" t="str">
        <f t="shared" si="5"/>
        <v/>
      </c>
      <c r="X27" s="67" t="str">
        <f t="shared" si="5"/>
        <v/>
      </c>
    </row>
    <row r="28" spans="1:24" s="1" customFormat="1">
      <c r="A28" s="11"/>
      <c r="B28" s="61"/>
      <c r="C28" s="61"/>
      <c r="D28" s="68"/>
      <c r="E28" s="68"/>
      <c r="F28" s="68"/>
      <c r="G28" s="68"/>
      <c r="H28" s="68"/>
      <c r="I28" s="68"/>
      <c r="J28" s="68"/>
      <c r="K28" s="68"/>
      <c r="L28" s="68"/>
      <c r="M28" s="68"/>
      <c r="N28" s="68"/>
      <c r="O28" s="68"/>
      <c r="P28" s="68"/>
      <c r="Q28" s="68"/>
      <c r="R28" s="68"/>
      <c r="S28" s="68"/>
      <c r="T28" s="68"/>
      <c r="U28" s="68"/>
      <c r="V28" s="68"/>
      <c r="W28" s="68"/>
      <c r="X28" s="68"/>
    </row>
    <row r="29" spans="1:24" s="5" customFormat="1">
      <c r="A29" s="62" t="s">
        <v>4</v>
      </c>
      <c r="B29" s="63"/>
      <c r="C29" s="63"/>
      <c r="D29" s="12">
        <f>IF(D1="","",D7+D11+D15+D19+D23+D27)</f>
        <v>0</v>
      </c>
      <c r="E29" s="12">
        <f t="shared" ref="E29:X29" si="6">IF(E1="","",E7+E11+E15+E19+E23+E27)</f>
        <v>0</v>
      </c>
      <c r="F29" s="12">
        <f t="shared" si="6"/>
        <v>0</v>
      </c>
      <c r="G29" s="12">
        <f t="shared" si="6"/>
        <v>0</v>
      </c>
      <c r="H29" s="12">
        <f t="shared" si="6"/>
        <v>0</v>
      </c>
      <c r="I29" s="12">
        <f t="shared" si="6"/>
        <v>0</v>
      </c>
      <c r="J29" s="12">
        <f t="shared" si="6"/>
        <v>0</v>
      </c>
      <c r="K29" s="12">
        <f t="shared" si="6"/>
        <v>0</v>
      </c>
      <c r="L29" s="12">
        <f t="shared" si="6"/>
        <v>0</v>
      </c>
      <c r="M29" s="12">
        <f t="shared" si="6"/>
        <v>0</v>
      </c>
      <c r="N29" s="12">
        <f t="shared" si="6"/>
        <v>0</v>
      </c>
      <c r="O29" s="12">
        <f t="shared" si="6"/>
        <v>0</v>
      </c>
      <c r="P29" s="12">
        <f t="shared" si="6"/>
        <v>0</v>
      </c>
      <c r="Q29" s="12" t="str">
        <f t="shared" si="6"/>
        <v/>
      </c>
      <c r="R29" s="12" t="str">
        <f t="shared" si="6"/>
        <v/>
      </c>
      <c r="S29" s="12" t="str">
        <f t="shared" si="6"/>
        <v/>
      </c>
      <c r="T29" s="12" t="str">
        <f t="shared" si="6"/>
        <v/>
      </c>
      <c r="U29" s="12" t="str">
        <f t="shared" si="6"/>
        <v/>
      </c>
      <c r="V29" s="12" t="str">
        <f t="shared" si="6"/>
        <v/>
      </c>
      <c r="W29" s="12" t="str">
        <f t="shared" si="6"/>
        <v/>
      </c>
      <c r="X29" s="12" t="str">
        <f t="shared" si="6"/>
        <v/>
      </c>
    </row>
    <row r="40" spans="5:15">
      <c r="E40" s="70"/>
    </row>
    <row r="48" spans="5:15">
      <c r="O48" s="70"/>
    </row>
  </sheetData>
  <mergeCells count="6">
    <mergeCell ref="B27:C27"/>
    <mergeCell ref="B7:C7"/>
    <mergeCell ref="B11:C11"/>
    <mergeCell ref="B15:C15"/>
    <mergeCell ref="B19:C19"/>
    <mergeCell ref="B23:C23"/>
  </mergeCells>
  <conditionalFormatting sqref="D9">
    <cfRule type="expression" dxfId="22" priority="37">
      <formula>D$1=""</formula>
    </cfRule>
  </conditionalFormatting>
  <conditionalFormatting sqref="D10">
    <cfRule type="expression" dxfId="21" priority="35">
      <formula>D$1=""</formula>
    </cfRule>
  </conditionalFormatting>
  <conditionalFormatting sqref="D13">
    <cfRule type="expression" dxfId="20" priority="33">
      <formula>D$1=""</formula>
    </cfRule>
  </conditionalFormatting>
  <conditionalFormatting sqref="D14:Q14">
    <cfRule type="expression" dxfId="19" priority="31">
      <formula>D$1=""</formula>
    </cfRule>
  </conditionalFormatting>
  <conditionalFormatting sqref="D17">
    <cfRule type="expression" dxfId="18" priority="29">
      <formula>D$1=""</formula>
    </cfRule>
  </conditionalFormatting>
  <conditionalFormatting sqref="D18">
    <cfRule type="expression" dxfId="17" priority="27">
      <formula>D$1=""</formula>
    </cfRule>
  </conditionalFormatting>
  <conditionalFormatting sqref="D21">
    <cfRule type="expression" dxfId="16" priority="25">
      <formula>D$1=""</formula>
    </cfRule>
  </conditionalFormatting>
  <conditionalFormatting sqref="D22">
    <cfRule type="expression" dxfId="15" priority="23">
      <formula>D$1=""</formula>
    </cfRule>
  </conditionalFormatting>
  <conditionalFormatting sqref="D25">
    <cfRule type="expression" dxfId="14" priority="21">
      <formula>D$1=""</formula>
    </cfRule>
  </conditionalFormatting>
  <conditionalFormatting sqref="D26:M26">
    <cfRule type="expression" dxfId="13" priority="19">
      <formula>D$1=""</formula>
    </cfRule>
  </conditionalFormatting>
  <conditionalFormatting sqref="D13">
    <cfRule type="expression" dxfId="12" priority="17">
      <formula>D$1=""</formula>
    </cfRule>
  </conditionalFormatting>
  <conditionalFormatting sqref="D14:Q14">
    <cfRule type="expression" dxfId="11" priority="15">
      <formula>D$1=""</formula>
    </cfRule>
  </conditionalFormatting>
  <conditionalFormatting sqref="D17">
    <cfRule type="expression" dxfId="10" priority="13">
      <formula>D$1=""</formula>
    </cfRule>
  </conditionalFormatting>
  <conditionalFormatting sqref="D18">
    <cfRule type="expression" dxfId="9" priority="11">
      <formula>D$1=""</formula>
    </cfRule>
  </conditionalFormatting>
  <conditionalFormatting sqref="D21">
    <cfRule type="expression" dxfId="8" priority="9">
      <formula>D$1=""</formula>
    </cfRule>
  </conditionalFormatting>
  <conditionalFormatting sqref="D22">
    <cfRule type="expression" dxfId="7" priority="7">
      <formula>D$1=""</formula>
    </cfRule>
  </conditionalFormatting>
  <conditionalFormatting sqref="D25">
    <cfRule type="expression" dxfId="6" priority="5">
      <formula>D$1=""</formula>
    </cfRule>
  </conditionalFormatting>
  <conditionalFormatting sqref="D26">
    <cfRule type="expression" dxfId="5" priority="3">
      <formula>D$1=""</formula>
    </cfRule>
  </conditionalFormatting>
  <conditionalFormatting sqref="O2:X51">
    <cfRule type="expression" dxfId="4" priority="1">
      <formula>O$1=""</formula>
    </cfRule>
  </conditionalFormatting>
  <pageMargins left="0.7" right="0.7" top="0.78740157499999996" bottom="0.78740157499999996" header="0.3" footer="0.3"/>
  <pageSetup paperSize="9" scale="50" orientation="landscape" r:id="rId1"/>
  <headerFooter>
    <oddHeader>&amp;RPríloha č. 3 Metodiky pre vypracovanie finančnej analýzy projektu Finančná Analýza</oddHeader>
  </headerFooter>
  <legacyDrawing r:id="rId2"/>
</worksheet>
</file>

<file path=xl/worksheets/sheet12.xml><?xml version="1.0" encoding="utf-8"?>
<worksheet xmlns="http://schemas.openxmlformats.org/spreadsheetml/2006/main" xmlns:r="http://schemas.openxmlformats.org/officeDocument/2006/relationships">
  <sheetPr codeName="Hárok7">
    <pageSetUpPr fitToPage="1"/>
  </sheetPr>
  <dimension ref="A1:IQ15"/>
  <sheetViews>
    <sheetView workbookViewId="0">
      <selection activeCell="D26" sqref="D26"/>
    </sheetView>
  </sheetViews>
  <sheetFormatPr defaultColWidth="9.109375" defaultRowHeight="13.2"/>
  <cols>
    <col min="1" max="1" width="22.33203125" style="11" customWidth="1"/>
    <col min="2" max="16384" width="9.109375" style="11"/>
  </cols>
  <sheetData>
    <row r="1" spans="1:251">
      <c r="A1" s="60" t="s">
        <v>20</v>
      </c>
      <c r="B1" s="64">
        <f>'Peňažné toky projektu'!D13</f>
        <v>2016</v>
      </c>
      <c r="C1" s="64">
        <f>B1+1</f>
        <v>2017</v>
      </c>
      <c r="D1" s="64">
        <f t="shared" ref="D1:AO1" si="0">C1+1</f>
        <v>2018</v>
      </c>
      <c r="E1" s="64">
        <f t="shared" si="0"/>
        <v>2019</v>
      </c>
      <c r="F1" s="64">
        <f t="shared" si="0"/>
        <v>2020</v>
      </c>
      <c r="G1" s="64">
        <f t="shared" si="0"/>
        <v>2021</v>
      </c>
      <c r="H1" s="64">
        <f t="shared" si="0"/>
        <v>2022</v>
      </c>
      <c r="I1" s="64">
        <f t="shared" si="0"/>
        <v>2023</v>
      </c>
      <c r="J1" s="64">
        <f t="shared" si="0"/>
        <v>2024</v>
      </c>
      <c r="K1" s="64">
        <f t="shared" si="0"/>
        <v>2025</v>
      </c>
      <c r="L1" s="64">
        <f t="shared" si="0"/>
        <v>2026</v>
      </c>
      <c r="M1" s="64">
        <f t="shared" si="0"/>
        <v>2027</v>
      </c>
      <c r="N1" s="64">
        <f t="shared" si="0"/>
        <v>2028</v>
      </c>
      <c r="O1" s="64">
        <f t="shared" si="0"/>
        <v>2029</v>
      </c>
      <c r="P1" s="64">
        <f t="shared" si="0"/>
        <v>2030</v>
      </c>
      <c r="Q1" s="64">
        <f t="shared" si="0"/>
        <v>2031</v>
      </c>
      <c r="R1" s="64">
        <f t="shared" si="0"/>
        <v>2032</v>
      </c>
      <c r="S1" s="64">
        <f t="shared" si="0"/>
        <v>2033</v>
      </c>
      <c r="T1" s="64">
        <f t="shared" si="0"/>
        <v>2034</v>
      </c>
      <c r="U1" s="64">
        <f t="shared" si="0"/>
        <v>2035</v>
      </c>
      <c r="V1" s="64">
        <f t="shared" si="0"/>
        <v>2036</v>
      </c>
      <c r="W1" s="64">
        <f t="shared" si="0"/>
        <v>2037</v>
      </c>
      <c r="X1" s="64">
        <f t="shared" si="0"/>
        <v>2038</v>
      </c>
      <c r="Y1" s="64">
        <f t="shared" si="0"/>
        <v>2039</v>
      </c>
      <c r="Z1" s="64">
        <f t="shared" si="0"/>
        <v>2040</v>
      </c>
      <c r="AA1" s="64">
        <f t="shared" si="0"/>
        <v>2041</v>
      </c>
      <c r="AB1" s="64">
        <f t="shared" si="0"/>
        <v>2042</v>
      </c>
      <c r="AC1" s="64">
        <f t="shared" si="0"/>
        <v>2043</v>
      </c>
      <c r="AD1" s="64">
        <f t="shared" si="0"/>
        <v>2044</v>
      </c>
      <c r="AE1" s="64">
        <f t="shared" si="0"/>
        <v>2045</v>
      </c>
      <c r="AF1" s="64">
        <f t="shared" si="0"/>
        <v>2046</v>
      </c>
      <c r="AG1" s="64">
        <f t="shared" si="0"/>
        <v>2047</v>
      </c>
      <c r="AH1" s="64">
        <f t="shared" si="0"/>
        <v>2048</v>
      </c>
      <c r="AI1" s="64">
        <f t="shared" si="0"/>
        <v>2049</v>
      </c>
      <c r="AJ1" s="64">
        <f t="shared" si="0"/>
        <v>2050</v>
      </c>
      <c r="AK1" s="64">
        <f t="shared" si="0"/>
        <v>2051</v>
      </c>
      <c r="AL1" s="64">
        <f t="shared" si="0"/>
        <v>2052</v>
      </c>
      <c r="AM1" s="64">
        <f t="shared" si="0"/>
        <v>2053</v>
      </c>
      <c r="AN1" s="64">
        <f t="shared" si="0"/>
        <v>2054</v>
      </c>
      <c r="AO1" s="64">
        <f t="shared" si="0"/>
        <v>2055</v>
      </c>
    </row>
    <row r="2" spans="1:251">
      <c r="A2" s="71"/>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row>
    <row r="3" spans="1:251" s="74" customFormat="1" ht="39.6" hidden="1">
      <c r="A3" s="72" t="s">
        <v>10</v>
      </c>
      <c r="B3" s="73">
        <f>IF(B1="","",B14-B8)</f>
        <v>0</v>
      </c>
      <c r="C3" s="73">
        <f t="shared" ref="C3:AO3" si="1">IF(C1="","",C14-C8)</f>
        <v>0</v>
      </c>
      <c r="D3" s="73">
        <f t="shared" si="1"/>
        <v>0</v>
      </c>
      <c r="E3" s="73">
        <f t="shared" si="1"/>
        <v>0</v>
      </c>
      <c r="F3" s="73">
        <f t="shared" si="1"/>
        <v>0</v>
      </c>
      <c r="G3" s="73">
        <f t="shared" si="1"/>
        <v>0</v>
      </c>
      <c r="H3" s="73">
        <f t="shared" si="1"/>
        <v>0</v>
      </c>
      <c r="I3" s="73">
        <f t="shared" si="1"/>
        <v>0</v>
      </c>
      <c r="J3" s="73">
        <f t="shared" si="1"/>
        <v>0</v>
      </c>
      <c r="K3" s="73">
        <f t="shared" si="1"/>
        <v>0</v>
      </c>
      <c r="L3" s="73">
        <f t="shared" si="1"/>
        <v>0</v>
      </c>
      <c r="M3" s="73">
        <f t="shared" si="1"/>
        <v>0</v>
      </c>
      <c r="N3" s="73">
        <f t="shared" si="1"/>
        <v>0</v>
      </c>
      <c r="O3" s="73">
        <f t="shared" si="1"/>
        <v>0</v>
      </c>
      <c r="P3" s="73">
        <f t="shared" si="1"/>
        <v>0</v>
      </c>
      <c r="Q3" s="73">
        <f t="shared" si="1"/>
        <v>0</v>
      </c>
      <c r="R3" s="73">
        <f t="shared" si="1"/>
        <v>0</v>
      </c>
      <c r="S3" s="73">
        <f t="shared" si="1"/>
        <v>0</v>
      </c>
      <c r="T3" s="73">
        <f t="shared" si="1"/>
        <v>0</v>
      </c>
      <c r="U3" s="73">
        <f t="shared" si="1"/>
        <v>0</v>
      </c>
      <c r="V3" s="73">
        <f t="shared" si="1"/>
        <v>0</v>
      </c>
      <c r="W3" s="73">
        <f t="shared" si="1"/>
        <v>0</v>
      </c>
      <c r="X3" s="73">
        <f t="shared" si="1"/>
        <v>0</v>
      </c>
      <c r="Y3" s="73">
        <f t="shared" si="1"/>
        <v>0</v>
      </c>
      <c r="Z3" s="73">
        <f t="shared" si="1"/>
        <v>0</v>
      </c>
      <c r="AA3" s="73">
        <f t="shared" si="1"/>
        <v>0</v>
      </c>
      <c r="AB3" s="73">
        <f t="shared" si="1"/>
        <v>0</v>
      </c>
      <c r="AC3" s="73">
        <f t="shared" si="1"/>
        <v>0</v>
      </c>
      <c r="AD3" s="73">
        <f t="shared" si="1"/>
        <v>0</v>
      </c>
      <c r="AE3" s="73">
        <f t="shared" si="1"/>
        <v>0</v>
      </c>
      <c r="AF3" s="73">
        <f t="shared" si="1"/>
        <v>0</v>
      </c>
      <c r="AG3" s="73">
        <f t="shared" si="1"/>
        <v>0</v>
      </c>
      <c r="AH3" s="73">
        <f t="shared" si="1"/>
        <v>0</v>
      </c>
      <c r="AI3" s="73">
        <f t="shared" si="1"/>
        <v>0</v>
      </c>
      <c r="AJ3" s="73">
        <f t="shared" si="1"/>
        <v>0</v>
      </c>
      <c r="AK3" s="73">
        <f t="shared" si="1"/>
        <v>0</v>
      </c>
      <c r="AL3" s="73">
        <f t="shared" si="1"/>
        <v>0</v>
      </c>
      <c r="AM3" s="73">
        <f t="shared" si="1"/>
        <v>0</v>
      </c>
      <c r="AN3" s="73">
        <f t="shared" si="1"/>
        <v>0</v>
      </c>
      <c r="AO3" s="73">
        <f t="shared" si="1"/>
        <v>0</v>
      </c>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c r="EY3" s="73"/>
      <c r="EZ3" s="73"/>
      <c r="FA3" s="73"/>
      <c r="FB3" s="73"/>
      <c r="FC3" s="73"/>
      <c r="FD3" s="73"/>
      <c r="FE3" s="73"/>
      <c r="FF3" s="73"/>
      <c r="FG3" s="73"/>
      <c r="FH3" s="73"/>
      <c r="FI3" s="73"/>
      <c r="FJ3" s="73"/>
      <c r="FK3" s="73"/>
      <c r="FL3" s="73"/>
      <c r="FM3" s="73"/>
      <c r="FN3" s="73"/>
      <c r="FO3" s="73"/>
      <c r="FP3" s="73"/>
      <c r="FQ3" s="73"/>
      <c r="FR3" s="73"/>
      <c r="FS3" s="73"/>
      <c r="FT3" s="73"/>
      <c r="FU3" s="73"/>
      <c r="FV3" s="73"/>
      <c r="FW3" s="73"/>
      <c r="FX3" s="73"/>
      <c r="FY3" s="73"/>
      <c r="FZ3" s="73"/>
      <c r="GA3" s="73"/>
      <c r="GB3" s="73"/>
      <c r="GC3" s="73"/>
      <c r="GD3" s="73"/>
      <c r="GE3" s="73"/>
      <c r="GF3" s="73"/>
      <c r="GG3" s="73"/>
      <c r="GH3" s="73"/>
      <c r="GI3" s="73"/>
      <c r="GJ3" s="73"/>
      <c r="GK3" s="73"/>
      <c r="GL3" s="73"/>
      <c r="GM3" s="73"/>
      <c r="GN3" s="73"/>
      <c r="GO3" s="73"/>
      <c r="GP3" s="73"/>
      <c r="GQ3" s="73"/>
      <c r="GR3" s="73"/>
      <c r="GS3" s="73"/>
      <c r="GT3" s="73"/>
      <c r="GU3" s="73"/>
      <c r="GV3" s="73"/>
      <c r="GW3" s="73"/>
      <c r="GX3" s="73"/>
      <c r="GY3" s="73"/>
      <c r="GZ3" s="73"/>
      <c r="HA3" s="73"/>
      <c r="HB3" s="73"/>
      <c r="HC3" s="73"/>
      <c r="HD3" s="73"/>
      <c r="HE3" s="73"/>
      <c r="HF3" s="73"/>
      <c r="HG3" s="73"/>
      <c r="HH3" s="73"/>
      <c r="HI3" s="73"/>
      <c r="HJ3" s="73"/>
      <c r="HK3" s="73"/>
      <c r="HL3" s="73"/>
      <c r="HM3" s="73"/>
      <c r="HN3" s="73"/>
      <c r="HO3" s="73"/>
      <c r="HP3" s="73"/>
      <c r="HQ3" s="73"/>
      <c r="HR3" s="73"/>
      <c r="HS3" s="73"/>
      <c r="HT3" s="73"/>
      <c r="HU3" s="73"/>
      <c r="HV3" s="73"/>
      <c r="HW3" s="73"/>
      <c r="HX3" s="73"/>
      <c r="HY3" s="73"/>
      <c r="HZ3" s="73"/>
      <c r="IA3" s="73"/>
      <c r="IB3" s="73"/>
      <c r="IC3" s="73"/>
      <c r="ID3" s="73"/>
      <c r="IE3" s="73"/>
      <c r="IF3" s="73"/>
      <c r="IG3" s="73"/>
      <c r="IH3" s="73"/>
      <c r="II3" s="73"/>
      <c r="IJ3" s="73"/>
      <c r="IK3" s="73"/>
      <c r="IL3" s="73"/>
      <c r="IM3" s="73"/>
      <c r="IN3" s="73"/>
      <c r="IO3" s="73"/>
      <c r="IP3" s="73"/>
      <c r="IQ3" s="73"/>
    </row>
    <row r="4" spans="1:251" s="74" customFormat="1" hidden="1">
      <c r="A4" s="73"/>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c r="CA4" s="73"/>
      <c r="CB4" s="73"/>
      <c r="CC4" s="73"/>
      <c r="CD4" s="73"/>
      <c r="CE4" s="73"/>
      <c r="CF4" s="73"/>
      <c r="CG4" s="73"/>
      <c r="CH4" s="73"/>
      <c r="CI4" s="73"/>
      <c r="CJ4" s="73"/>
      <c r="CK4" s="73"/>
      <c r="CL4" s="73"/>
      <c r="CM4" s="73"/>
      <c r="CN4" s="73"/>
      <c r="CO4" s="73"/>
      <c r="CP4" s="73"/>
      <c r="CQ4" s="73"/>
      <c r="CR4" s="73"/>
      <c r="CS4" s="73"/>
      <c r="CT4" s="73"/>
      <c r="CU4" s="73"/>
      <c r="CV4" s="73"/>
      <c r="CW4" s="73"/>
      <c r="CX4" s="73"/>
      <c r="CY4" s="73"/>
      <c r="CZ4" s="73"/>
      <c r="DA4" s="73"/>
      <c r="DB4" s="73"/>
      <c r="DC4" s="73"/>
      <c r="DD4" s="73"/>
      <c r="DE4" s="73"/>
      <c r="DF4" s="73"/>
      <c r="DG4" s="73"/>
      <c r="DH4" s="73"/>
      <c r="DI4" s="73"/>
      <c r="DJ4" s="73"/>
      <c r="DK4" s="73"/>
      <c r="DL4" s="73"/>
      <c r="DM4" s="73"/>
      <c r="DN4" s="73"/>
      <c r="DO4" s="73"/>
      <c r="DP4" s="73"/>
      <c r="DQ4" s="73"/>
      <c r="DR4" s="73"/>
      <c r="DS4" s="73"/>
      <c r="DT4" s="73"/>
      <c r="DU4" s="73"/>
      <c r="DV4" s="73"/>
      <c r="DW4" s="73"/>
      <c r="DX4" s="73"/>
      <c r="DY4" s="73"/>
      <c r="DZ4" s="73"/>
      <c r="EA4" s="73"/>
      <c r="EB4" s="73"/>
      <c r="EC4" s="73"/>
      <c r="ED4" s="73"/>
      <c r="EE4" s="73"/>
      <c r="EF4" s="73"/>
      <c r="EG4" s="73"/>
      <c r="EH4" s="73"/>
      <c r="EI4" s="73"/>
      <c r="EJ4" s="73"/>
      <c r="EK4" s="73"/>
      <c r="EL4" s="73"/>
      <c r="EM4" s="73"/>
      <c r="EN4" s="73"/>
      <c r="EO4" s="73"/>
      <c r="EP4" s="73"/>
      <c r="EQ4" s="73"/>
      <c r="ER4" s="73"/>
      <c r="ES4" s="73"/>
      <c r="ET4" s="73"/>
      <c r="EU4" s="73"/>
      <c r="EV4" s="73"/>
      <c r="EW4" s="73"/>
      <c r="EX4" s="73"/>
      <c r="EY4" s="73"/>
      <c r="EZ4" s="73"/>
      <c r="FA4" s="73"/>
      <c r="FB4" s="73"/>
      <c r="FC4" s="73"/>
      <c r="FD4" s="73"/>
      <c r="FE4" s="73"/>
      <c r="FF4" s="73"/>
      <c r="FG4" s="73"/>
      <c r="FH4" s="73"/>
      <c r="FI4" s="73"/>
      <c r="FJ4" s="73"/>
      <c r="FK4" s="73"/>
      <c r="FL4" s="73"/>
      <c r="FM4" s="73"/>
      <c r="FN4" s="73"/>
      <c r="FO4" s="73"/>
      <c r="FP4" s="73"/>
      <c r="FQ4" s="73"/>
      <c r="FR4" s="73"/>
      <c r="FS4" s="73"/>
      <c r="FT4" s="73"/>
      <c r="FU4" s="73"/>
      <c r="FV4" s="73"/>
      <c r="FW4" s="73"/>
      <c r="FX4" s="73"/>
      <c r="FY4" s="73"/>
      <c r="FZ4" s="73"/>
      <c r="GA4" s="73"/>
      <c r="GB4" s="73"/>
      <c r="GC4" s="73"/>
      <c r="GD4" s="73"/>
      <c r="GE4" s="73"/>
      <c r="GF4" s="73"/>
      <c r="GG4" s="73"/>
      <c r="GH4" s="73"/>
      <c r="GI4" s="73"/>
      <c r="GJ4" s="73"/>
      <c r="GK4" s="73"/>
      <c r="GL4" s="73"/>
      <c r="GM4" s="73"/>
      <c r="GN4" s="73"/>
      <c r="GO4" s="73"/>
      <c r="GP4" s="73"/>
      <c r="GQ4" s="73"/>
      <c r="GR4" s="73"/>
      <c r="GS4" s="73"/>
      <c r="GT4" s="73"/>
      <c r="GU4" s="73"/>
      <c r="GV4" s="73"/>
      <c r="GW4" s="73"/>
      <c r="GX4" s="73"/>
      <c r="GY4" s="73"/>
      <c r="GZ4" s="73"/>
      <c r="HA4" s="73"/>
      <c r="HB4" s="73"/>
      <c r="HC4" s="73"/>
      <c r="HD4" s="73"/>
      <c r="HE4" s="73"/>
      <c r="HF4" s="73"/>
      <c r="HG4" s="73"/>
      <c r="HH4" s="73"/>
      <c r="HI4" s="73"/>
      <c r="HJ4" s="73"/>
      <c r="HK4" s="73"/>
      <c r="HL4" s="73"/>
      <c r="HM4" s="73"/>
      <c r="HN4" s="73"/>
      <c r="HO4" s="73"/>
      <c r="HP4" s="73"/>
      <c r="HQ4" s="73"/>
      <c r="HR4" s="73"/>
      <c r="HS4" s="73"/>
      <c r="HT4" s="73"/>
      <c r="HU4" s="73"/>
      <c r="HV4" s="73"/>
      <c r="HW4" s="73"/>
      <c r="HX4" s="73"/>
      <c r="HY4" s="73"/>
      <c r="HZ4" s="73"/>
      <c r="IA4" s="73"/>
      <c r="IB4" s="73"/>
      <c r="IC4" s="73"/>
      <c r="ID4" s="73"/>
      <c r="IE4" s="73"/>
      <c r="IF4" s="73"/>
      <c r="IG4" s="73"/>
      <c r="IH4" s="73"/>
      <c r="II4" s="73"/>
      <c r="IJ4" s="73"/>
      <c r="IK4" s="73"/>
      <c r="IL4" s="73"/>
      <c r="IM4" s="73"/>
      <c r="IN4" s="73"/>
      <c r="IO4" s="73"/>
      <c r="IP4" s="73"/>
      <c r="IQ4" s="73"/>
    </row>
    <row r="5" spans="1:251" s="74" customFormat="1" hidden="1">
      <c r="A5" s="73" t="s">
        <v>11</v>
      </c>
      <c r="B5" s="195" t="e">
        <f>IRR(B3:AE3,0.05)</f>
        <v>#NUM!</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c r="BT5" s="73"/>
      <c r="BU5" s="73"/>
      <c r="BV5" s="73"/>
      <c r="BW5" s="73"/>
      <c r="BX5" s="73"/>
      <c r="BY5" s="73"/>
      <c r="BZ5" s="73"/>
      <c r="CA5" s="73"/>
      <c r="CB5" s="73"/>
      <c r="CC5" s="73"/>
      <c r="CD5" s="73"/>
      <c r="CE5" s="73"/>
      <c r="CF5" s="73"/>
      <c r="CG5" s="73"/>
      <c r="CH5" s="73"/>
      <c r="CI5" s="73"/>
      <c r="CJ5" s="73"/>
      <c r="CK5" s="73"/>
      <c r="CL5" s="73"/>
      <c r="CM5" s="73"/>
      <c r="CN5" s="73"/>
      <c r="CO5" s="73"/>
      <c r="CP5" s="73"/>
      <c r="CQ5" s="73"/>
      <c r="CR5" s="73"/>
      <c r="CS5" s="73"/>
      <c r="CT5" s="73"/>
      <c r="CU5" s="73"/>
      <c r="CV5" s="73"/>
      <c r="CW5" s="73"/>
      <c r="CX5" s="73"/>
      <c r="CY5" s="73"/>
      <c r="CZ5" s="73"/>
      <c r="DA5" s="73"/>
      <c r="DB5" s="73"/>
      <c r="DC5" s="73"/>
      <c r="DD5" s="73"/>
      <c r="DE5" s="73"/>
      <c r="DF5" s="73"/>
      <c r="DG5" s="73"/>
      <c r="DH5" s="73"/>
      <c r="DI5" s="73"/>
      <c r="DJ5" s="73"/>
      <c r="DK5" s="73"/>
      <c r="DL5" s="73"/>
      <c r="DM5" s="73"/>
      <c r="DN5" s="73"/>
      <c r="DO5" s="73"/>
      <c r="DP5" s="73"/>
      <c r="DQ5" s="73"/>
      <c r="DR5" s="73"/>
      <c r="DS5" s="73"/>
      <c r="DT5" s="73"/>
      <c r="DU5" s="73"/>
      <c r="DV5" s="73"/>
      <c r="DW5" s="73"/>
      <c r="DX5" s="73"/>
      <c r="DY5" s="73"/>
      <c r="DZ5" s="73"/>
      <c r="EA5" s="73"/>
      <c r="EB5" s="73"/>
      <c r="EC5" s="73"/>
      <c r="ED5" s="73"/>
      <c r="EE5" s="73"/>
      <c r="EF5" s="73"/>
      <c r="EG5" s="73"/>
      <c r="EH5" s="73"/>
      <c r="EI5" s="73"/>
      <c r="EJ5" s="73"/>
      <c r="EK5" s="73"/>
      <c r="EL5" s="73"/>
      <c r="EM5" s="73"/>
      <c r="EN5" s="73"/>
      <c r="EO5" s="73"/>
      <c r="EP5" s="73"/>
      <c r="EQ5" s="73"/>
      <c r="ER5" s="73"/>
      <c r="ES5" s="73"/>
      <c r="ET5" s="73"/>
      <c r="EU5" s="73"/>
      <c r="EV5" s="73"/>
      <c r="EW5" s="73"/>
      <c r="EX5" s="73"/>
      <c r="EY5" s="73"/>
      <c r="EZ5" s="73"/>
      <c r="FA5" s="73"/>
      <c r="FB5" s="73"/>
      <c r="FC5" s="73"/>
      <c r="FD5" s="73"/>
      <c r="FE5" s="73"/>
      <c r="FF5" s="73"/>
      <c r="FG5" s="73"/>
      <c r="FH5" s="73"/>
      <c r="FI5" s="73"/>
      <c r="FJ5" s="73"/>
      <c r="FK5" s="73"/>
      <c r="FL5" s="73"/>
      <c r="FM5" s="73"/>
      <c r="FN5" s="73"/>
      <c r="FO5" s="73"/>
      <c r="FP5" s="73"/>
      <c r="FQ5" s="73"/>
      <c r="FR5" s="73"/>
      <c r="FS5" s="73"/>
      <c r="FT5" s="73"/>
      <c r="FU5" s="73"/>
      <c r="FV5" s="73"/>
      <c r="FW5" s="73"/>
      <c r="FX5" s="73"/>
      <c r="FY5" s="73"/>
      <c r="FZ5" s="73"/>
      <c r="GA5" s="73"/>
      <c r="GB5" s="73"/>
      <c r="GC5" s="73"/>
      <c r="GD5" s="73"/>
      <c r="GE5" s="73"/>
      <c r="GF5" s="73"/>
      <c r="GG5" s="73"/>
      <c r="GH5" s="73"/>
      <c r="GI5" s="73"/>
      <c r="GJ5" s="73"/>
      <c r="GK5" s="73"/>
      <c r="GL5" s="73"/>
      <c r="GM5" s="73"/>
      <c r="GN5" s="73"/>
      <c r="GO5" s="73"/>
      <c r="GP5" s="73"/>
      <c r="GQ5" s="73"/>
      <c r="GR5" s="73"/>
      <c r="GS5" s="73"/>
      <c r="GT5" s="73"/>
      <c r="GU5" s="73"/>
      <c r="GV5" s="73"/>
      <c r="GW5" s="73"/>
      <c r="GX5" s="73"/>
      <c r="GY5" s="73"/>
      <c r="GZ5" s="73"/>
      <c r="HA5" s="73"/>
      <c r="HB5" s="73"/>
      <c r="HC5" s="73"/>
      <c r="HD5" s="73"/>
      <c r="HE5" s="73"/>
      <c r="HF5" s="73"/>
      <c r="HG5" s="73"/>
      <c r="HH5" s="73"/>
      <c r="HI5" s="73"/>
      <c r="HJ5" s="73"/>
      <c r="HK5" s="73"/>
      <c r="HL5" s="73"/>
      <c r="HM5" s="73"/>
      <c r="HN5" s="73"/>
      <c r="HO5" s="73"/>
      <c r="HP5" s="73"/>
      <c r="HQ5" s="73"/>
      <c r="HR5" s="73"/>
      <c r="HS5" s="73"/>
      <c r="HT5" s="73"/>
      <c r="HU5" s="73"/>
      <c r="HV5" s="73"/>
      <c r="HW5" s="73"/>
      <c r="HX5" s="73"/>
      <c r="HY5" s="73"/>
      <c r="HZ5" s="73"/>
      <c r="IA5" s="73"/>
      <c r="IB5" s="73"/>
      <c r="IC5" s="73"/>
      <c r="ID5" s="73"/>
      <c r="IE5" s="73"/>
      <c r="IF5" s="73"/>
      <c r="IG5" s="73"/>
      <c r="IH5" s="73"/>
      <c r="II5" s="73"/>
      <c r="IJ5" s="73"/>
      <c r="IK5" s="73"/>
      <c r="IL5" s="73"/>
      <c r="IM5" s="73"/>
      <c r="IN5" s="73"/>
      <c r="IO5" s="73"/>
      <c r="IP5" s="73"/>
      <c r="IQ5" s="73"/>
    </row>
    <row r="6" spans="1:251">
      <c r="A6" s="71"/>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row>
    <row r="7" spans="1:251">
      <c r="A7" s="7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row>
    <row r="8" spans="1:251">
      <c r="A8" s="68" t="s">
        <v>12</v>
      </c>
      <c r="B8" s="7">
        <v>0</v>
      </c>
      <c r="C8" s="7">
        <v>0</v>
      </c>
      <c r="D8" s="7">
        <v>0</v>
      </c>
      <c r="E8" s="7">
        <v>0</v>
      </c>
      <c r="F8" s="7">
        <v>0</v>
      </c>
      <c r="G8" s="7">
        <v>0</v>
      </c>
      <c r="H8" s="7">
        <v>0</v>
      </c>
      <c r="I8" s="7">
        <v>0</v>
      </c>
      <c r="J8" s="7">
        <v>0</v>
      </c>
      <c r="K8" s="7">
        <v>0</v>
      </c>
      <c r="L8" s="7">
        <v>0</v>
      </c>
      <c r="M8" s="7">
        <v>0</v>
      </c>
      <c r="N8" s="7">
        <v>0</v>
      </c>
      <c r="O8" s="7">
        <v>0</v>
      </c>
      <c r="P8" s="7">
        <v>0</v>
      </c>
      <c r="Q8" s="7">
        <v>0</v>
      </c>
      <c r="R8" s="7">
        <v>0</v>
      </c>
      <c r="S8" s="7">
        <v>0</v>
      </c>
      <c r="T8" s="7">
        <v>0</v>
      </c>
      <c r="U8" s="7">
        <v>0</v>
      </c>
      <c r="V8" s="7">
        <v>0</v>
      </c>
      <c r="W8" s="7">
        <v>0</v>
      </c>
      <c r="X8" s="7">
        <v>0</v>
      </c>
      <c r="Y8" s="7">
        <v>0</v>
      </c>
      <c r="Z8" s="7">
        <v>0</v>
      </c>
      <c r="AA8" s="7">
        <v>0</v>
      </c>
      <c r="AB8" s="7">
        <v>0</v>
      </c>
      <c r="AC8" s="7">
        <v>0</v>
      </c>
      <c r="AD8" s="7">
        <v>0</v>
      </c>
      <c r="AE8" s="7">
        <v>0</v>
      </c>
      <c r="AF8" s="7">
        <v>0</v>
      </c>
      <c r="AG8" s="7">
        <v>0</v>
      </c>
      <c r="AH8" s="7">
        <v>0</v>
      </c>
      <c r="AI8" s="7">
        <v>0</v>
      </c>
      <c r="AJ8" s="7">
        <v>0</v>
      </c>
      <c r="AK8" s="7">
        <v>0</v>
      </c>
      <c r="AL8" s="7">
        <v>0</v>
      </c>
      <c r="AM8" s="7">
        <v>0</v>
      </c>
      <c r="AN8" s="7">
        <v>0</v>
      </c>
      <c r="AO8" s="7">
        <v>0</v>
      </c>
    </row>
    <row r="9" spans="1:251">
      <c r="A9" s="7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row>
    <row r="10" spans="1:251">
      <c r="A10" s="9" t="s">
        <v>13</v>
      </c>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row>
    <row r="11" spans="1:251">
      <c r="A11" s="11" t="s">
        <v>14</v>
      </c>
      <c r="B11" s="7">
        <v>0</v>
      </c>
      <c r="C11" s="7">
        <v>0</v>
      </c>
      <c r="D11" s="7">
        <v>0</v>
      </c>
      <c r="E11" s="7">
        <v>0</v>
      </c>
      <c r="F11" s="7">
        <v>0</v>
      </c>
      <c r="G11" s="7">
        <v>0</v>
      </c>
      <c r="H11" s="7">
        <v>0</v>
      </c>
      <c r="I11" s="7">
        <v>0</v>
      </c>
      <c r="J11" s="7">
        <v>0</v>
      </c>
      <c r="K11" s="7">
        <v>0</v>
      </c>
      <c r="L11" s="7">
        <v>0</v>
      </c>
      <c r="M11" s="7">
        <v>0</v>
      </c>
      <c r="N11" s="7">
        <v>0</v>
      </c>
      <c r="O11" s="7">
        <v>0</v>
      </c>
      <c r="P11" s="7">
        <v>0</v>
      </c>
      <c r="Q11" s="7">
        <v>0</v>
      </c>
      <c r="R11" s="7">
        <v>0</v>
      </c>
      <c r="S11" s="7">
        <v>0</v>
      </c>
      <c r="T11" s="7">
        <v>0</v>
      </c>
      <c r="U11" s="7">
        <v>0</v>
      </c>
      <c r="V11" s="7">
        <v>0</v>
      </c>
      <c r="W11" s="7">
        <v>0</v>
      </c>
      <c r="X11" s="7">
        <v>0</v>
      </c>
      <c r="Y11" s="7">
        <v>0</v>
      </c>
      <c r="Z11" s="7">
        <v>0</v>
      </c>
      <c r="AA11" s="7">
        <v>0</v>
      </c>
      <c r="AB11" s="7">
        <v>0</v>
      </c>
      <c r="AC11" s="7">
        <v>0</v>
      </c>
      <c r="AD11" s="7">
        <v>0</v>
      </c>
      <c r="AE11" s="7">
        <v>0</v>
      </c>
      <c r="AF11" s="7">
        <v>0</v>
      </c>
      <c r="AG11" s="7">
        <v>0</v>
      </c>
      <c r="AH11" s="7">
        <v>0</v>
      </c>
      <c r="AI11" s="7">
        <v>0</v>
      </c>
      <c r="AJ11" s="7">
        <v>0</v>
      </c>
      <c r="AK11" s="7">
        <v>0</v>
      </c>
      <c r="AL11" s="7">
        <v>0</v>
      </c>
      <c r="AM11" s="7">
        <v>0</v>
      </c>
      <c r="AN11" s="7">
        <v>0</v>
      </c>
      <c r="AO11" s="7">
        <v>0</v>
      </c>
    </row>
    <row r="12" spans="1:251">
      <c r="A12" s="11" t="s">
        <v>15</v>
      </c>
      <c r="B12" s="7">
        <f>0.08*B8</f>
        <v>0</v>
      </c>
      <c r="C12" s="7">
        <f>(B8-B11)*0.08</f>
        <v>0</v>
      </c>
      <c r="D12" s="7">
        <f>(B8-B11-C11)*0.08</f>
        <v>0</v>
      </c>
      <c r="E12" s="7">
        <f>(B8-B11-C11-D11)*0.08</f>
        <v>0</v>
      </c>
      <c r="F12" s="7">
        <f>(B8-B11-C11-D11-E11)*0.08</f>
        <v>0</v>
      </c>
      <c r="G12" s="7">
        <v>0</v>
      </c>
      <c r="H12" s="7">
        <v>0</v>
      </c>
      <c r="I12" s="7">
        <v>0</v>
      </c>
      <c r="J12" s="7">
        <v>0</v>
      </c>
      <c r="K12" s="7">
        <v>0</v>
      </c>
      <c r="L12" s="7">
        <v>0</v>
      </c>
      <c r="M12" s="7">
        <v>0</v>
      </c>
      <c r="N12" s="7">
        <v>0</v>
      </c>
      <c r="O12" s="7">
        <v>0</v>
      </c>
      <c r="P12" s="7">
        <v>0</v>
      </c>
      <c r="Q12" s="7">
        <v>0</v>
      </c>
      <c r="R12" s="7">
        <v>0</v>
      </c>
      <c r="S12" s="7">
        <v>0</v>
      </c>
      <c r="T12" s="7">
        <v>0</v>
      </c>
      <c r="U12" s="7">
        <v>0</v>
      </c>
      <c r="V12" s="7">
        <v>0</v>
      </c>
      <c r="W12" s="7">
        <v>0</v>
      </c>
      <c r="X12" s="7">
        <v>0</v>
      </c>
      <c r="Y12" s="7">
        <v>0</v>
      </c>
      <c r="Z12" s="7">
        <v>0</v>
      </c>
      <c r="AA12" s="7">
        <v>0</v>
      </c>
      <c r="AB12" s="7">
        <v>0</v>
      </c>
      <c r="AC12" s="7">
        <v>0</v>
      </c>
      <c r="AD12" s="7">
        <v>0</v>
      </c>
      <c r="AE12" s="7">
        <v>0</v>
      </c>
      <c r="AF12" s="7">
        <v>0</v>
      </c>
      <c r="AG12" s="7">
        <v>0</v>
      </c>
      <c r="AH12" s="7">
        <v>0</v>
      </c>
      <c r="AI12" s="7">
        <v>0</v>
      </c>
      <c r="AJ12" s="7">
        <v>0</v>
      </c>
      <c r="AK12" s="7">
        <v>0</v>
      </c>
      <c r="AL12" s="7">
        <v>0</v>
      </c>
      <c r="AM12" s="7">
        <v>0</v>
      </c>
      <c r="AN12" s="7">
        <v>0</v>
      </c>
      <c r="AO12" s="7">
        <v>0</v>
      </c>
    </row>
    <row r="13" spans="1:251">
      <c r="A13" s="11" t="s">
        <v>15</v>
      </c>
      <c r="B13" s="12">
        <f>IF(B1="","",B12)</f>
        <v>0</v>
      </c>
      <c r="C13" s="12">
        <f t="shared" ref="C13:AO13" si="2">IF(C1="","",C12)</f>
        <v>0</v>
      </c>
      <c r="D13" s="12">
        <f t="shared" si="2"/>
        <v>0</v>
      </c>
      <c r="E13" s="12">
        <f t="shared" si="2"/>
        <v>0</v>
      </c>
      <c r="F13" s="12">
        <f t="shared" si="2"/>
        <v>0</v>
      </c>
      <c r="G13" s="12">
        <f t="shared" si="2"/>
        <v>0</v>
      </c>
      <c r="H13" s="12">
        <f t="shared" si="2"/>
        <v>0</v>
      </c>
      <c r="I13" s="12">
        <f t="shared" si="2"/>
        <v>0</v>
      </c>
      <c r="J13" s="12">
        <f t="shared" si="2"/>
        <v>0</v>
      </c>
      <c r="K13" s="12">
        <f t="shared" si="2"/>
        <v>0</v>
      </c>
      <c r="L13" s="12">
        <f t="shared" si="2"/>
        <v>0</v>
      </c>
      <c r="M13" s="12">
        <f t="shared" si="2"/>
        <v>0</v>
      </c>
      <c r="N13" s="12">
        <f t="shared" si="2"/>
        <v>0</v>
      </c>
      <c r="O13" s="12">
        <f t="shared" si="2"/>
        <v>0</v>
      </c>
      <c r="P13" s="12">
        <f t="shared" si="2"/>
        <v>0</v>
      </c>
      <c r="Q13" s="12">
        <f t="shared" si="2"/>
        <v>0</v>
      </c>
      <c r="R13" s="12">
        <f t="shared" si="2"/>
        <v>0</v>
      </c>
      <c r="S13" s="12">
        <f t="shared" si="2"/>
        <v>0</v>
      </c>
      <c r="T13" s="12">
        <f t="shared" si="2"/>
        <v>0</v>
      </c>
      <c r="U13" s="12">
        <f t="shared" si="2"/>
        <v>0</v>
      </c>
      <c r="V13" s="12">
        <f t="shared" si="2"/>
        <v>0</v>
      </c>
      <c r="W13" s="12">
        <f t="shared" si="2"/>
        <v>0</v>
      </c>
      <c r="X13" s="12">
        <f t="shared" si="2"/>
        <v>0</v>
      </c>
      <c r="Y13" s="12">
        <f t="shared" si="2"/>
        <v>0</v>
      </c>
      <c r="Z13" s="12">
        <f t="shared" si="2"/>
        <v>0</v>
      </c>
      <c r="AA13" s="12">
        <f t="shared" si="2"/>
        <v>0</v>
      </c>
      <c r="AB13" s="12">
        <f t="shared" si="2"/>
        <v>0</v>
      </c>
      <c r="AC13" s="12">
        <f t="shared" si="2"/>
        <v>0</v>
      </c>
      <c r="AD13" s="12">
        <f t="shared" si="2"/>
        <v>0</v>
      </c>
      <c r="AE13" s="12">
        <f t="shared" si="2"/>
        <v>0</v>
      </c>
      <c r="AF13" s="12">
        <f t="shared" si="2"/>
        <v>0</v>
      </c>
      <c r="AG13" s="12">
        <f t="shared" si="2"/>
        <v>0</v>
      </c>
      <c r="AH13" s="12">
        <f t="shared" si="2"/>
        <v>0</v>
      </c>
      <c r="AI13" s="12">
        <f t="shared" si="2"/>
        <v>0</v>
      </c>
      <c r="AJ13" s="12">
        <f t="shared" si="2"/>
        <v>0</v>
      </c>
      <c r="AK13" s="12">
        <f t="shared" si="2"/>
        <v>0</v>
      </c>
      <c r="AL13" s="12">
        <f t="shared" si="2"/>
        <v>0</v>
      </c>
      <c r="AM13" s="12">
        <f t="shared" si="2"/>
        <v>0</v>
      </c>
      <c r="AN13" s="12">
        <f t="shared" si="2"/>
        <v>0</v>
      </c>
      <c r="AO13" s="12">
        <f t="shared" si="2"/>
        <v>0</v>
      </c>
    </row>
    <row r="14" spans="1:251" s="9" customFormat="1">
      <c r="A14" s="11" t="s">
        <v>16</v>
      </c>
      <c r="B14" s="12">
        <f>IF(B1="","",B11+B12)</f>
        <v>0</v>
      </c>
      <c r="C14" s="12">
        <f t="shared" ref="C14:AO14" si="3">IF(C1="","",C11+C12)</f>
        <v>0</v>
      </c>
      <c r="D14" s="12">
        <f t="shared" si="3"/>
        <v>0</v>
      </c>
      <c r="E14" s="12">
        <f t="shared" si="3"/>
        <v>0</v>
      </c>
      <c r="F14" s="12">
        <f t="shared" si="3"/>
        <v>0</v>
      </c>
      <c r="G14" s="12">
        <f t="shared" si="3"/>
        <v>0</v>
      </c>
      <c r="H14" s="12">
        <f t="shared" si="3"/>
        <v>0</v>
      </c>
      <c r="I14" s="12">
        <f t="shared" si="3"/>
        <v>0</v>
      </c>
      <c r="J14" s="12">
        <f t="shared" si="3"/>
        <v>0</v>
      </c>
      <c r="K14" s="12">
        <f t="shared" si="3"/>
        <v>0</v>
      </c>
      <c r="L14" s="12">
        <f t="shared" si="3"/>
        <v>0</v>
      </c>
      <c r="M14" s="12">
        <f t="shared" si="3"/>
        <v>0</v>
      </c>
      <c r="N14" s="12">
        <f t="shared" si="3"/>
        <v>0</v>
      </c>
      <c r="O14" s="12">
        <f t="shared" si="3"/>
        <v>0</v>
      </c>
      <c r="P14" s="12">
        <f t="shared" si="3"/>
        <v>0</v>
      </c>
      <c r="Q14" s="12">
        <f t="shared" si="3"/>
        <v>0</v>
      </c>
      <c r="R14" s="12">
        <f t="shared" si="3"/>
        <v>0</v>
      </c>
      <c r="S14" s="12">
        <f t="shared" si="3"/>
        <v>0</v>
      </c>
      <c r="T14" s="12">
        <f t="shared" si="3"/>
        <v>0</v>
      </c>
      <c r="U14" s="12">
        <f t="shared" si="3"/>
        <v>0</v>
      </c>
      <c r="V14" s="12">
        <f t="shared" si="3"/>
        <v>0</v>
      </c>
      <c r="W14" s="12">
        <f t="shared" si="3"/>
        <v>0</v>
      </c>
      <c r="X14" s="12">
        <f t="shared" si="3"/>
        <v>0</v>
      </c>
      <c r="Y14" s="12">
        <f t="shared" si="3"/>
        <v>0</v>
      </c>
      <c r="Z14" s="12">
        <f t="shared" si="3"/>
        <v>0</v>
      </c>
      <c r="AA14" s="12">
        <f t="shared" si="3"/>
        <v>0</v>
      </c>
      <c r="AB14" s="12">
        <f t="shared" si="3"/>
        <v>0</v>
      </c>
      <c r="AC14" s="12">
        <f t="shared" si="3"/>
        <v>0</v>
      </c>
      <c r="AD14" s="12">
        <f t="shared" si="3"/>
        <v>0</v>
      </c>
      <c r="AE14" s="12">
        <f t="shared" si="3"/>
        <v>0</v>
      </c>
      <c r="AF14" s="12">
        <f t="shared" si="3"/>
        <v>0</v>
      </c>
      <c r="AG14" s="12">
        <f t="shared" si="3"/>
        <v>0</v>
      </c>
      <c r="AH14" s="12">
        <f t="shared" si="3"/>
        <v>0</v>
      </c>
      <c r="AI14" s="12">
        <f t="shared" si="3"/>
        <v>0</v>
      </c>
      <c r="AJ14" s="12">
        <f t="shared" si="3"/>
        <v>0</v>
      </c>
      <c r="AK14" s="12">
        <f t="shared" si="3"/>
        <v>0</v>
      </c>
      <c r="AL14" s="12">
        <f t="shared" si="3"/>
        <v>0</v>
      </c>
      <c r="AM14" s="12">
        <f t="shared" si="3"/>
        <v>0</v>
      </c>
      <c r="AN14" s="12">
        <f t="shared" si="3"/>
        <v>0</v>
      </c>
      <c r="AO14" s="12">
        <f t="shared" si="3"/>
        <v>0</v>
      </c>
    </row>
    <row r="15" spans="1:251">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row>
  </sheetData>
  <sheetProtection password="CB2D" sheet="1" objects="1" scenarios="1"/>
  <conditionalFormatting sqref="B8:AO8">
    <cfRule type="expression" dxfId="3" priority="2">
      <formula>B$1=""</formula>
    </cfRule>
  </conditionalFormatting>
  <conditionalFormatting sqref="B11:AO12">
    <cfRule type="expression" dxfId="2" priority="1">
      <formula>B$1=""</formula>
    </cfRule>
  </conditionalFormatting>
  <pageMargins left="0.7" right="0.7" top="0.78740157499999996" bottom="0.78740157499999996" header="0.3" footer="0.3"/>
  <pageSetup paperSize="9" scale="44" orientation="landscape" r:id="rId1"/>
  <headerFooter>
    <oddHeader>&amp;RPríloha č. 3 Metodiky pre vypracovanie finančnej analýzy projektu Finančná Analýza</oddHeader>
  </headerFooter>
  <ignoredErrors>
    <ignoredError sqref="B12:F12" unlockedFormula="1"/>
  </ignoredErrors>
  <legacyDrawing r:id="rId2"/>
</worksheet>
</file>

<file path=xl/worksheets/sheet13.xml><?xml version="1.0" encoding="utf-8"?>
<worksheet xmlns="http://schemas.openxmlformats.org/spreadsheetml/2006/main" xmlns:r="http://schemas.openxmlformats.org/officeDocument/2006/relationships">
  <sheetPr codeName="Hárok9">
    <pageSetUpPr fitToPage="1"/>
  </sheetPr>
  <dimension ref="A1:AP25"/>
  <sheetViews>
    <sheetView workbookViewId="0">
      <selection activeCell="I8" sqref="I8"/>
    </sheetView>
  </sheetViews>
  <sheetFormatPr defaultColWidth="9.109375" defaultRowHeight="13.2"/>
  <cols>
    <col min="1" max="1" width="9.109375" style="11"/>
    <col min="2" max="2" width="10.5546875" style="11" customWidth="1"/>
    <col min="3" max="32" width="11" style="11" customWidth="1"/>
    <col min="33" max="16384" width="9.109375" style="11"/>
  </cols>
  <sheetData>
    <row r="1" spans="1:42" ht="21" customHeight="1">
      <c r="A1" s="75"/>
      <c r="D1" s="274"/>
    </row>
    <row r="3" spans="1:42">
      <c r="A3" s="60" t="s">
        <v>20</v>
      </c>
    </row>
    <row r="4" spans="1:42">
      <c r="C4" s="64">
        <f>'Peňažné toky projektu'!D13</f>
        <v>2016</v>
      </c>
      <c r="D4" s="64">
        <f>C4+1</f>
        <v>2017</v>
      </c>
      <c r="E4" s="64">
        <f t="shared" ref="E4:AP4" si="0">D4+1</f>
        <v>2018</v>
      </c>
      <c r="F4" s="64">
        <f t="shared" si="0"/>
        <v>2019</v>
      </c>
      <c r="G4" s="64">
        <f t="shared" si="0"/>
        <v>2020</v>
      </c>
      <c r="H4" s="64">
        <f t="shared" si="0"/>
        <v>2021</v>
      </c>
      <c r="I4" s="64">
        <f t="shared" si="0"/>
        <v>2022</v>
      </c>
      <c r="J4" s="64">
        <f t="shared" si="0"/>
        <v>2023</v>
      </c>
      <c r="K4" s="64">
        <f t="shared" si="0"/>
        <v>2024</v>
      </c>
      <c r="L4" s="64">
        <f t="shared" si="0"/>
        <v>2025</v>
      </c>
      <c r="M4" s="64">
        <f t="shared" si="0"/>
        <v>2026</v>
      </c>
      <c r="N4" s="64">
        <f t="shared" si="0"/>
        <v>2027</v>
      </c>
      <c r="O4" s="64">
        <f t="shared" si="0"/>
        <v>2028</v>
      </c>
      <c r="P4" s="64">
        <f t="shared" si="0"/>
        <v>2029</v>
      </c>
      <c r="Q4" s="64">
        <f t="shared" si="0"/>
        <v>2030</v>
      </c>
      <c r="R4" s="64">
        <f t="shared" si="0"/>
        <v>2031</v>
      </c>
      <c r="S4" s="64">
        <f t="shared" si="0"/>
        <v>2032</v>
      </c>
      <c r="T4" s="64">
        <f t="shared" si="0"/>
        <v>2033</v>
      </c>
      <c r="U4" s="64">
        <f t="shared" si="0"/>
        <v>2034</v>
      </c>
      <c r="V4" s="64">
        <f t="shared" si="0"/>
        <v>2035</v>
      </c>
      <c r="W4" s="64">
        <f t="shared" si="0"/>
        <v>2036</v>
      </c>
      <c r="X4" s="64">
        <f t="shared" si="0"/>
        <v>2037</v>
      </c>
      <c r="Y4" s="64">
        <f t="shared" si="0"/>
        <v>2038</v>
      </c>
      <c r="Z4" s="64">
        <f t="shared" si="0"/>
        <v>2039</v>
      </c>
      <c r="AA4" s="64">
        <f t="shared" si="0"/>
        <v>2040</v>
      </c>
      <c r="AB4" s="64">
        <f t="shared" si="0"/>
        <v>2041</v>
      </c>
      <c r="AC4" s="64">
        <f t="shared" si="0"/>
        <v>2042</v>
      </c>
      <c r="AD4" s="64">
        <f t="shared" si="0"/>
        <v>2043</v>
      </c>
      <c r="AE4" s="64">
        <f t="shared" si="0"/>
        <v>2044</v>
      </c>
      <c r="AF4" s="64">
        <f t="shared" si="0"/>
        <v>2045</v>
      </c>
      <c r="AG4" s="64">
        <f t="shared" si="0"/>
        <v>2046</v>
      </c>
      <c r="AH4" s="64">
        <f t="shared" si="0"/>
        <v>2047</v>
      </c>
      <c r="AI4" s="64">
        <f t="shared" si="0"/>
        <v>2048</v>
      </c>
      <c r="AJ4" s="64">
        <f t="shared" si="0"/>
        <v>2049</v>
      </c>
      <c r="AK4" s="64">
        <f t="shared" si="0"/>
        <v>2050</v>
      </c>
      <c r="AL4" s="64">
        <f t="shared" si="0"/>
        <v>2051</v>
      </c>
      <c r="AM4" s="64">
        <f t="shared" si="0"/>
        <v>2052</v>
      </c>
      <c r="AN4" s="64">
        <f t="shared" si="0"/>
        <v>2053</v>
      </c>
      <c r="AO4" s="64">
        <f t="shared" si="0"/>
        <v>2054</v>
      </c>
      <c r="AP4" s="64">
        <f t="shared" si="0"/>
        <v>2055</v>
      </c>
    </row>
    <row r="5" spans="1:42">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row>
    <row r="6" spans="1:42">
      <c r="A6" s="9" t="s">
        <v>1</v>
      </c>
    </row>
    <row r="7" spans="1:42" s="78" customFormat="1" ht="26.4">
      <c r="A7" s="77" t="s">
        <v>2</v>
      </c>
      <c r="B7" s="77" t="s">
        <v>3</v>
      </c>
    </row>
    <row r="8" spans="1:42">
      <c r="A8" s="274">
        <v>1</v>
      </c>
      <c r="B8" s="274">
        <v>4</v>
      </c>
      <c r="C8" s="275">
        <f>Rozpočet!E129</f>
        <v>0</v>
      </c>
      <c r="D8" s="275">
        <f>Rozpočet!F129</f>
        <v>0</v>
      </c>
      <c r="E8" s="275">
        <f>Rozpočet!G129</f>
        <v>0</v>
      </c>
      <c r="F8" s="275">
        <f>Rozpočet!H129</f>
        <v>0</v>
      </c>
      <c r="G8" s="275">
        <f>Rozpočet!I129</f>
        <v>0</v>
      </c>
      <c r="H8" s="275">
        <f>Rozpočet!J129</f>
        <v>0</v>
      </c>
      <c r="I8" s="193">
        <v>0</v>
      </c>
      <c r="J8" s="193">
        <v>0</v>
      </c>
      <c r="K8" s="193">
        <v>0</v>
      </c>
      <c r="L8" s="193">
        <v>0</v>
      </c>
      <c r="M8" s="193">
        <v>0</v>
      </c>
      <c r="N8" s="193">
        <v>0</v>
      </c>
      <c r="O8" s="193">
        <v>0</v>
      </c>
      <c r="P8" s="193">
        <v>0</v>
      </c>
      <c r="Q8" s="193">
        <v>0</v>
      </c>
      <c r="R8" s="193">
        <v>0</v>
      </c>
      <c r="S8" s="193">
        <v>0</v>
      </c>
      <c r="T8" s="193">
        <v>0</v>
      </c>
      <c r="U8" s="193">
        <v>0</v>
      </c>
      <c r="V8" s="193">
        <v>0</v>
      </c>
      <c r="W8" s="193">
        <v>0</v>
      </c>
      <c r="X8" s="193">
        <v>0</v>
      </c>
      <c r="Y8" s="193">
        <v>0</v>
      </c>
      <c r="Z8" s="193">
        <v>0</v>
      </c>
      <c r="AA8" s="193">
        <v>0</v>
      </c>
      <c r="AB8" s="193">
        <v>0</v>
      </c>
      <c r="AC8" s="193">
        <v>0</v>
      </c>
      <c r="AD8" s="193">
        <v>0</v>
      </c>
      <c r="AE8" s="193">
        <v>0</v>
      </c>
      <c r="AF8" s="193">
        <v>0</v>
      </c>
      <c r="AG8" s="193">
        <v>0</v>
      </c>
      <c r="AH8" s="193">
        <v>0</v>
      </c>
      <c r="AI8" s="193">
        <v>0</v>
      </c>
      <c r="AJ8" s="193">
        <v>0</v>
      </c>
      <c r="AK8" s="193">
        <v>0</v>
      </c>
      <c r="AL8" s="193">
        <v>0</v>
      </c>
      <c r="AM8" s="193">
        <v>0</v>
      </c>
      <c r="AN8" s="193">
        <v>0</v>
      </c>
      <c r="AO8" s="193">
        <v>0</v>
      </c>
      <c r="AP8" s="193">
        <v>0</v>
      </c>
    </row>
    <row r="9" spans="1:42">
      <c r="A9" s="274">
        <v>2</v>
      </c>
      <c r="B9" s="274">
        <v>6</v>
      </c>
      <c r="C9" s="275">
        <f>Rozpočet!E130</f>
        <v>0</v>
      </c>
      <c r="D9" s="275">
        <f>Rozpočet!F130</f>
        <v>0</v>
      </c>
      <c r="E9" s="275">
        <f>Rozpočet!G130</f>
        <v>0</v>
      </c>
      <c r="F9" s="275">
        <f>Rozpočet!H130</f>
        <v>0</v>
      </c>
      <c r="G9" s="275">
        <f>Rozpočet!I130</f>
        <v>0</v>
      </c>
      <c r="H9" s="275">
        <f>Rozpočet!J130</f>
        <v>0</v>
      </c>
      <c r="I9" s="193">
        <v>0</v>
      </c>
      <c r="J9" s="193">
        <v>0</v>
      </c>
      <c r="K9" s="193">
        <v>0</v>
      </c>
      <c r="L9" s="193">
        <v>0</v>
      </c>
      <c r="M9" s="193">
        <v>0</v>
      </c>
      <c r="N9" s="193">
        <v>0</v>
      </c>
      <c r="O9" s="193">
        <v>0</v>
      </c>
      <c r="P9" s="193">
        <v>0</v>
      </c>
      <c r="Q9" s="193">
        <v>0</v>
      </c>
      <c r="R9" s="193">
        <v>0</v>
      </c>
      <c r="S9" s="193">
        <v>0</v>
      </c>
      <c r="T9" s="193">
        <v>0</v>
      </c>
      <c r="U9" s="193">
        <v>0</v>
      </c>
      <c r="V9" s="193">
        <v>0</v>
      </c>
      <c r="W9" s="193">
        <v>0</v>
      </c>
      <c r="X9" s="193">
        <v>0</v>
      </c>
      <c r="Y9" s="193">
        <v>0</v>
      </c>
      <c r="Z9" s="193">
        <v>0</v>
      </c>
      <c r="AA9" s="193">
        <v>0</v>
      </c>
      <c r="AB9" s="193">
        <v>0</v>
      </c>
      <c r="AC9" s="193">
        <v>0</v>
      </c>
      <c r="AD9" s="193">
        <v>0</v>
      </c>
      <c r="AE9" s="193">
        <v>0</v>
      </c>
      <c r="AF9" s="193">
        <v>0</v>
      </c>
      <c r="AG9" s="193">
        <v>0</v>
      </c>
      <c r="AH9" s="193">
        <v>0</v>
      </c>
      <c r="AI9" s="193">
        <v>0</v>
      </c>
      <c r="AJ9" s="193">
        <v>0</v>
      </c>
      <c r="AK9" s="193">
        <v>0</v>
      </c>
      <c r="AL9" s="193">
        <v>0</v>
      </c>
      <c r="AM9" s="193">
        <v>0</v>
      </c>
      <c r="AN9" s="193">
        <v>0</v>
      </c>
      <c r="AO9" s="193">
        <v>0</v>
      </c>
      <c r="AP9" s="193">
        <v>0</v>
      </c>
    </row>
    <row r="10" spans="1:42">
      <c r="A10" s="274">
        <v>3</v>
      </c>
      <c r="B10" s="274">
        <v>8</v>
      </c>
      <c r="C10" s="275">
        <f>Rozpočet!E131</f>
        <v>0</v>
      </c>
      <c r="D10" s="275">
        <f>Rozpočet!F131</f>
        <v>0</v>
      </c>
      <c r="E10" s="275">
        <f>Rozpočet!G131</f>
        <v>0</v>
      </c>
      <c r="F10" s="275">
        <f>Rozpočet!H131</f>
        <v>0</v>
      </c>
      <c r="G10" s="275">
        <f>Rozpočet!I131</f>
        <v>0</v>
      </c>
      <c r="H10" s="275">
        <f>Rozpočet!J131</f>
        <v>0</v>
      </c>
      <c r="I10" s="193">
        <v>0</v>
      </c>
      <c r="J10" s="193">
        <v>0</v>
      </c>
      <c r="K10" s="193">
        <v>0</v>
      </c>
      <c r="L10" s="193">
        <v>0</v>
      </c>
      <c r="M10" s="193">
        <v>0</v>
      </c>
      <c r="N10" s="193">
        <v>0</v>
      </c>
      <c r="O10" s="193">
        <v>0</v>
      </c>
      <c r="P10" s="193">
        <v>0</v>
      </c>
      <c r="Q10" s="193">
        <v>0</v>
      </c>
      <c r="R10" s="193">
        <v>0</v>
      </c>
      <c r="S10" s="193">
        <v>0</v>
      </c>
      <c r="T10" s="193">
        <v>0</v>
      </c>
      <c r="U10" s="193">
        <v>0</v>
      </c>
      <c r="V10" s="193">
        <v>0</v>
      </c>
      <c r="W10" s="193">
        <v>0</v>
      </c>
      <c r="X10" s="193">
        <v>0</v>
      </c>
      <c r="Y10" s="193">
        <v>0</v>
      </c>
      <c r="Z10" s="193">
        <v>0</v>
      </c>
      <c r="AA10" s="193">
        <v>0</v>
      </c>
      <c r="AB10" s="193">
        <v>0</v>
      </c>
      <c r="AC10" s="193">
        <v>0</v>
      </c>
      <c r="AD10" s="193">
        <v>0</v>
      </c>
      <c r="AE10" s="193">
        <v>0</v>
      </c>
      <c r="AF10" s="193">
        <v>0</v>
      </c>
      <c r="AG10" s="193">
        <v>0</v>
      </c>
      <c r="AH10" s="193">
        <v>0</v>
      </c>
      <c r="AI10" s="193">
        <v>0</v>
      </c>
      <c r="AJ10" s="193">
        <v>0</v>
      </c>
      <c r="AK10" s="193">
        <v>0</v>
      </c>
      <c r="AL10" s="193">
        <v>0</v>
      </c>
      <c r="AM10" s="193">
        <v>0</v>
      </c>
      <c r="AN10" s="193">
        <v>0</v>
      </c>
      <c r="AO10" s="193">
        <v>0</v>
      </c>
      <c r="AP10" s="193">
        <v>0</v>
      </c>
    </row>
    <row r="11" spans="1:42">
      <c r="A11" s="274">
        <v>4</v>
      </c>
      <c r="B11" s="274">
        <v>12</v>
      </c>
      <c r="C11" s="275">
        <f>Rozpočet!E132</f>
        <v>0</v>
      </c>
      <c r="D11" s="275">
        <f>Rozpočet!F132</f>
        <v>0</v>
      </c>
      <c r="E11" s="275">
        <f>Rozpočet!G132</f>
        <v>0</v>
      </c>
      <c r="F11" s="275">
        <f>Rozpočet!H132</f>
        <v>0</v>
      </c>
      <c r="G11" s="275">
        <f>Rozpočet!I132</f>
        <v>0</v>
      </c>
      <c r="H11" s="275">
        <f>Rozpočet!J132</f>
        <v>0</v>
      </c>
      <c r="I11" s="193">
        <v>0</v>
      </c>
      <c r="J11" s="193">
        <v>0</v>
      </c>
      <c r="K11" s="193">
        <v>0</v>
      </c>
      <c r="L11" s="193">
        <v>0</v>
      </c>
      <c r="M11" s="193">
        <v>0</v>
      </c>
      <c r="N11" s="193">
        <v>0</v>
      </c>
      <c r="O11" s="193">
        <v>0</v>
      </c>
      <c r="P11" s="193">
        <v>0</v>
      </c>
      <c r="Q11" s="193">
        <v>0</v>
      </c>
      <c r="R11" s="193">
        <v>0</v>
      </c>
      <c r="S11" s="193">
        <v>0</v>
      </c>
      <c r="T11" s="193">
        <v>0</v>
      </c>
      <c r="U11" s="193">
        <v>0</v>
      </c>
      <c r="V11" s="193">
        <v>0</v>
      </c>
      <c r="W11" s="193">
        <v>0</v>
      </c>
      <c r="X11" s="193">
        <v>0</v>
      </c>
      <c r="Y11" s="193">
        <v>0</v>
      </c>
      <c r="Z11" s="193">
        <v>0</v>
      </c>
      <c r="AA11" s="193">
        <v>0</v>
      </c>
      <c r="AB11" s="193">
        <v>0</v>
      </c>
      <c r="AC11" s="193">
        <v>0</v>
      </c>
      <c r="AD11" s="193">
        <v>0</v>
      </c>
      <c r="AE11" s="193">
        <v>0</v>
      </c>
      <c r="AF11" s="193">
        <v>0</v>
      </c>
      <c r="AG11" s="193">
        <v>0</v>
      </c>
      <c r="AH11" s="193">
        <v>0</v>
      </c>
      <c r="AI11" s="193">
        <v>0</v>
      </c>
      <c r="AJ11" s="193">
        <v>0</v>
      </c>
      <c r="AK11" s="193">
        <v>0</v>
      </c>
      <c r="AL11" s="193">
        <v>0</v>
      </c>
      <c r="AM11" s="193">
        <v>0</v>
      </c>
      <c r="AN11" s="193">
        <v>0</v>
      </c>
      <c r="AO11" s="193">
        <v>0</v>
      </c>
      <c r="AP11" s="193">
        <v>0</v>
      </c>
    </row>
    <row r="12" spans="1:42">
      <c r="A12" s="274">
        <v>5</v>
      </c>
      <c r="B12" s="274">
        <v>20</v>
      </c>
      <c r="C12" s="275">
        <f>Rozpočet!E133</f>
        <v>0</v>
      </c>
      <c r="D12" s="275">
        <f>Rozpočet!F133</f>
        <v>0</v>
      </c>
      <c r="E12" s="275">
        <f>Rozpočet!G133</f>
        <v>0</v>
      </c>
      <c r="F12" s="275">
        <f>Rozpočet!H133</f>
        <v>0</v>
      </c>
      <c r="G12" s="275">
        <f>Rozpočet!I133</f>
        <v>0</v>
      </c>
      <c r="H12" s="275">
        <f>Rozpočet!J133</f>
        <v>0</v>
      </c>
      <c r="I12" s="193">
        <v>0</v>
      </c>
      <c r="J12" s="193">
        <v>0</v>
      </c>
      <c r="K12" s="193">
        <v>0</v>
      </c>
      <c r="L12" s="193">
        <v>0</v>
      </c>
      <c r="M12" s="193">
        <v>0</v>
      </c>
      <c r="N12" s="193">
        <v>0</v>
      </c>
      <c r="O12" s="193">
        <v>0</v>
      </c>
      <c r="P12" s="193">
        <v>0</v>
      </c>
      <c r="Q12" s="193">
        <v>0</v>
      </c>
      <c r="R12" s="193">
        <v>0</v>
      </c>
      <c r="S12" s="193">
        <v>0</v>
      </c>
      <c r="T12" s="193">
        <v>0</v>
      </c>
      <c r="U12" s="193">
        <v>0</v>
      </c>
      <c r="V12" s="193">
        <v>0</v>
      </c>
      <c r="W12" s="193">
        <v>0</v>
      </c>
      <c r="X12" s="193">
        <v>0</v>
      </c>
      <c r="Y12" s="193">
        <v>0</v>
      </c>
      <c r="Z12" s="193">
        <v>0</v>
      </c>
      <c r="AA12" s="193">
        <v>0</v>
      </c>
      <c r="AB12" s="193">
        <v>0</v>
      </c>
      <c r="AC12" s="193">
        <v>0</v>
      </c>
      <c r="AD12" s="193">
        <v>0</v>
      </c>
      <c r="AE12" s="193">
        <v>0</v>
      </c>
      <c r="AF12" s="193">
        <v>0</v>
      </c>
      <c r="AG12" s="193">
        <v>0</v>
      </c>
      <c r="AH12" s="193">
        <v>0</v>
      </c>
      <c r="AI12" s="193">
        <v>0</v>
      </c>
      <c r="AJ12" s="193">
        <v>0</v>
      </c>
      <c r="AK12" s="193">
        <v>0</v>
      </c>
      <c r="AL12" s="193">
        <v>0</v>
      </c>
      <c r="AM12" s="193">
        <v>0</v>
      </c>
      <c r="AN12" s="193">
        <v>0</v>
      </c>
      <c r="AO12" s="193">
        <v>0</v>
      </c>
      <c r="AP12" s="193">
        <v>0</v>
      </c>
    </row>
    <row r="13" spans="1:42">
      <c r="A13" s="274">
        <v>6</v>
      </c>
      <c r="B13" s="274">
        <v>40</v>
      </c>
      <c r="C13" s="275">
        <f>Rozpočet!E134</f>
        <v>0</v>
      </c>
      <c r="D13" s="275">
        <f>Rozpočet!F134</f>
        <v>0</v>
      </c>
      <c r="E13" s="275">
        <f>Rozpočet!G134</f>
        <v>0</v>
      </c>
      <c r="F13" s="275">
        <f>Rozpočet!H134</f>
        <v>0</v>
      </c>
      <c r="G13" s="275">
        <f>Rozpočet!I134</f>
        <v>0</v>
      </c>
      <c r="H13" s="275">
        <f>Rozpočet!J134</f>
        <v>0</v>
      </c>
      <c r="I13" s="193">
        <v>0</v>
      </c>
      <c r="J13" s="193">
        <v>0</v>
      </c>
      <c r="K13" s="193">
        <v>0</v>
      </c>
      <c r="L13" s="193">
        <v>0</v>
      </c>
      <c r="M13" s="193">
        <v>0</v>
      </c>
      <c r="N13" s="193">
        <v>0</v>
      </c>
      <c r="O13" s="193">
        <v>0</v>
      </c>
      <c r="P13" s="193">
        <v>0</v>
      </c>
      <c r="Q13" s="193">
        <v>0</v>
      </c>
      <c r="R13" s="193">
        <v>0</v>
      </c>
      <c r="S13" s="193">
        <v>0</v>
      </c>
      <c r="T13" s="193">
        <v>0</v>
      </c>
      <c r="U13" s="193">
        <v>0</v>
      </c>
      <c r="V13" s="193">
        <v>0</v>
      </c>
      <c r="W13" s="193">
        <v>0</v>
      </c>
      <c r="X13" s="193">
        <v>0</v>
      </c>
      <c r="Y13" s="193">
        <v>0</v>
      </c>
      <c r="Z13" s="193">
        <v>0</v>
      </c>
      <c r="AA13" s="193">
        <v>0</v>
      </c>
      <c r="AB13" s="193">
        <v>0</v>
      </c>
      <c r="AC13" s="193">
        <v>0</v>
      </c>
      <c r="AD13" s="193">
        <v>0</v>
      </c>
      <c r="AE13" s="193">
        <v>0</v>
      </c>
      <c r="AF13" s="193">
        <v>0</v>
      </c>
      <c r="AG13" s="193">
        <v>0</v>
      </c>
      <c r="AH13" s="193">
        <v>0</v>
      </c>
      <c r="AI13" s="193">
        <v>0</v>
      </c>
      <c r="AJ13" s="193">
        <v>0</v>
      </c>
      <c r="AK13" s="193">
        <v>0</v>
      </c>
      <c r="AL13" s="193">
        <v>0</v>
      </c>
      <c r="AM13" s="193">
        <v>0</v>
      </c>
      <c r="AN13" s="193">
        <v>0</v>
      </c>
      <c r="AO13" s="193">
        <v>0</v>
      </c>
      <c r="AP13" s="193">
        <v>0</v>
      </c>
    </row>
    <row r="14" spans="1:42" s="80" customFormat="1">
      <c r="A14" s="389" t="s">
        <v>4</v>
      </c>
      <c r="B14" s="389"/>
      <c r="C14" s="79">
        <f>IF(C4="","",SUM(C8:C13))</f>
        <v>0</v>
      </c>
      <c r="D14" s="79">
        <f t="shared" ref="D14:AP14" si="1">IF(D4="","",SUM(D8:D13))</f>
        <v>0</v>
      </c>
      <c r="E14" s="79">
        <f t="shared" si="1"/>
        <v>0</v>
      </c>
      <c r="F14" s="79">
        <f t="shared" si="1"/>
        <v>0</v>
      </c>
      <c r="G14" s="79">
        <f t="shared" si="1"/>
        <v>0</v>
      </c>
      <c r="H14" s="79">
        <f t="shared" si="1"/>
        <v>0</v>
      </c>
      <c r="I14" s="79">
        <f t="shared" si="1"/>
        <v>0</v>
      </c>
      <c r="J14" s="79">
        <f t="shared" si="1"/>
        <v>0</v>
      </c>
      <c r="K14" s="79">
        <f t="shared" si="1"/>
        <v>0</v>
      </c>
      <c r="L14" s="79">
        <f t="shared" si="1"/>
        <v>0</v>
      </c>
      <c r="M14" s="79">
        <f t="shared" si="1"/>
        <v>0</v>
      </c>
      <c r="N14" s="79">
        <f t="shared" si="1"/>
        <v>0</v>
      </c>
      <c r="O14" s="79">
        <f t="shared" si="1"/>
        <v>0</v>
      </c>
      <c r="P14" s="79">
        <f t="shared" si="1"/>
        <v>0</v>
      </c>
      <c r="Q14" s="79">
        <f t="shared" si="1"/>
        <v>0</v>
      </c>
      <c r="R14" s="79">
        <f t="shared" si="1"/>
        <v>0</v>
      </c>
      <c r="S14" s="79">
        <f t="shared" si="1"/>
        <v>0</v>
      </c>
      <c r="T14" s="79">
        <f t="shared" si="1"/>
        <v>0</v>
      </c>
      <c r="U14" s="79">
        <f t="shared" si="1"/>
        <v>0</v>
      </c>
      <c r="V14" s="79">
        <f t="shared" si="1"/>
        <v>0</v>
      </c>
      <c r="W14" s="79">
        <f t="shared" si="1"/>
        <v>0</v>
      </c>
      <c r="X14" s="79">
        <f t="shared" si="1"/>
        <v>0</v>
      </c>
      <c r="Y14" s="79">
        <f t="shared" si="1"/>
        <v>0</v>
      </c>
      <c r="Z14" s="79">
        <f t="shared" si="1"/>
        <v>0</v>
      </c>
      <c r="AA14" s="79">
        <f t="shared" si="1"/>
        <v>0</v>
      </c>
      <c r="AB14" s="79">
        <f t="shared" si="1"/>
        <v>0</v>
      </c>
      <c r="AC14" s="79">
        <f t="shared" si="1"/>
        <v>0</v>
      </c>
      <c r="AD14" s="79">
        <f t="shared" si="1"/>
        <v>0</v>
      </c>
      <c r="AE14" s="79">
        <f t="shared" si="1"/>
        <v>0</v>
      </c>
      <c r="AF14" s="79">
        <f t="shared" si="1"/>
        <v>0</v>
      </c>
      <c r="AG14" s="79">
        <f t="shared" si="1"/>
        <v>0</v>
      </c>
      <c r="AH14" s="79">
        <f t="shared" si="1"/>
        <v>0</v>
      </c>
      <c r="AI14" s="79">
        <f t="shared" si="1"/>
        <v>0</v>
      </c>
      <c r="AJ14" s="79">
        <f t="shared" si="1"/>
        <v>0</v>
      </c>
      <c r="AK14" s="79">
        <f t="shared" si="1"/>
        <v>0</v>
      </c>
      <c r="AL14" s="79">
        <f t="shared" si="1"/>
        <v>0</v>
      </c>
      <c r="AM14" s="79">
        <f t="shared" si="1"/>
        <v>0</v>
      </c>
      <c r="AN14" s="79">
        <f t="shared" si="1"/>
        <v>0</v>
      </c>
      <c r="AO14" s="79">
        <f t="shared" si="1"/>
        <v>0</v>
      </c>
      <c r="AP14" s="79">
        <f t="shared" si="1"/>
        <v>0</v>
      </c>
    </row>
    <row r="15" spans="1:42">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row>
    <row r="16" spans="1:42">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row>
    <row r="17" spans="1:42">
      <c r="A17" s="9" t="s">
        <v>5</v>
      </c>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row>
    <row r="18" spans="1:42" s="78" customFormat="1" ht="26.4">
      <c r="A18" s="77" t="s">
        <v>2</v>
      </c>
      <c r="B18" s="77" t="s">
        <v>3</v>
      </c>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row>
    <row r="19" spans="1:42" s="78" customFormat="1">
      <c r="A19" s="274">
        <v>1</v>
      </c>
      <c r="B19" s="274">
        <v>4</v>
      </c>
      <c r="C19" s="81">
        <f>IF(C$4="","",IF($D$1=2,"chyba",'POM_Odpisy linearne'!D20))</f>
        <v>0</v>
      </c>
      <c r="D19" s="81">
        <f>IF(D$4="","",IF($D$1=2,"chyba",'POM_Odpisy linearne'!E20))</f>
        <v>0</v>
      </c>
      <c r="E19" s="81">
        <f>IF(E$4="","",IF($D$1=2,"chyba",'POM_Odpisy linearne'!F20))</f>
        <v>0</v>
      </c>
      <c r="F19" s="81">
        <f>IF(F$4="","",IF($D$1=2,"chyba",'POM_Odpisy linearne'!G20))</f>
        <v>0</v>
      </c>
      <c r="G19" s="81">
        <f>IF(G$4="","",IF($D$1=2,"chyba",'POM_Odpisy linearne'!H20))</f>
        <v>0</v>
      </c>
      <c r="H19" s="81">
        <f>IF(H$4="","",IF($D$1=2,"chyba",'POM_Odpisy linearne'!I20))</f>
        <v>0</v>
      </c>
      <c r="I19" s="81">
        <f>IF(I$4="","",IF($D$1=2,"chyba",'POM_Odpisy linearne'!J20))</f>
        <v>0</v>
      </c>
      <c r="J19" s="81">
        <f>IF(J$4="","",IF($D$1=2,"chyba",'POM_Odpisy linearne'!K20))</f>
        <v>0</v>
      </c>
      <c r="K19" s="81">
        <f>IF(K$4="","",IF($D$1=2,"chyba",'POM_Odpisy linearne'!L20))</f>
        <v>0</v>
      </c>
      <c r="L19" s="81">
        <f>IF(L$4="","",IF($D$1=2,"chyba",'POM_Odpisy linearne'!M20))</f>
        <v>0</v>
      </c>
      <c r="M19" s="81">
        <f>IF(M$4="","",IF($D$1=2,"chyba",'POM_Odpisy linearne'!N20))</f>
        <v>0</v>
      </c>
      <c r="N19" s="81">
        <f>IF(N$4="","",IF($D$1=2,"chyba",'POM_Odpisy linearne'!O20))</f>
        <v>0</v>
      </c>
      <c r="O19" s="81">
        <f>IF(O$4="","",IF($D$1=2,"chyba",'POM_Odpisy linearne'!P20))</f>
        <v>0</v>
      </c>
      <c r="P19" s="81">
        <f>IF(P$4="","",IF($D$1=2,"chyba",'POM_Odpisy linearne'!Q20))</f>
        <v>0</v>
      </c>
      <c r="Q19" s="81">
        <f>IF(Q$4="","",IF($D$1=2,"chyba",'POM_Odpisy linearne'!R20))</f>
        <v>0</v>
      </c>
      <c r="R19" s="81">
        <f>IF(R$4="","",IF($D$1=2,"chyba",'POM_Odpisy linearne'!S20))</f>
        <v>0</v>
      </c>
      <c r="S19" s="81">
        <f>IF(S$4="","",IF($D$1=2,"chyba",'POM_Odpisy linearne'!T20))</f>
        <v>0</v>
      </c>
      <c r="T19" s="81">
        <f>IF(T$4="","",IF($D$1=2,"chyba",'POM_Odpisy linearne'!U20))</f>
        <v>0</v>
      </c>
      <c r="U19" s="81">
        <f>IF(U$4="","",IF($D$1=2,"chyba",'POM_Odpisy linearne'!V20))</f>
        <v>0</v>
      </c>
      <c r="V19" s="81">
        <f>IF(V$4="","",IF($D$1=2,"chyba",'POM_Odpisy linearne'!W20))</f>
        <v>0</v>
      </c>
      <c r="W19" s="81">
        <f>IF(W$4="","",IF($D$1=2,"chyba",'POM_Odpisy linearne'!X20))</f>
        <v>0</v>
      </c>
      <c r="X19" s="81">
        <f>IF(X$4="","",IF($D$1=2,"chyba",'POM_Odpisy linearne'!Y20))</f>
        <v>0</v>
      </c>
      <c r="Y19" s="81">
        <f>IF(Y$4="","",IF($D$1=2,"chyba",'POM_Odpisy linearne'!Z20))</f>
        <v>0</v>
      </c>
      <c r="Z19" s="81">
        <f>IF(Z$4="","",IF($D$1=2,"chyba",'POM_Odpisy linearne'!AA20))</f>
        <v>0</v>
      </c>
      <c r="AA19" s="81">
        <f>IF(AA$4="","",IF($D$1=2,"chyba",'POM_Odpisy linearne'!AB20))</f>
        <v>0</v>
      </c>
      <c r="AB19" s="81">
        <f>IF(AB$4="","",IF($D$1=2,"chyba",'POM_Odpisy linearne'!AC20))</f>
        <v>0</v>
      </c>
      <c r="AC19" s="81">
        <f>IF(AC$4="","",IF($D$1=2,"chyba",'POM_Odpisy linearne'!AD20))</f>
        <v>0</v>
      </c>
      <c r="AD19" s="81">
        <f>IF(AD$4="","",IF($D$1=2,"chyba",'POM_Odpisy linearne'!AE20))</f>
        <v>0</v>
      </c>
      <c r="AE19" s="81">
        <f>IF(AE$4="","",IF($D$1=2,"chyba",'POM_Odpisy linearne'!AF20))</f>
        <v>0</v>
      </c>
      <c r="AF19" s="81">
        <f>IF(AF$4="","",IF($D$1=2,"chyba",'POM_Odpisy linearne'!AG20))</f>
        <v>0</v>
      </c>
      <c r="AG19" s="81">
        <f>IF(AG$4="","",IF($D$1=2,"chyba",'POM_Odpisy linearne'!AH20))</f>
        <v>0</v>
      </c>
      <c r="AH19" s="81">
        <f>IF(AH$4="","",IF($D$1=2,"chyba",'POM_Odpisy linearne'!AI20))</f>
        <v>0</v>
      </c>
      <c r="AI19" s="81">
        <f>IF(AI$4="","",IF($D$1=2,"chyba",'POM_Odpisy linearne'!AJ20))</f>
        <v>0</v>
      </c>
      <c r="AJ19" s="81">
        <f>IF(AJ$4="","",IF($D$1=2,"chyba",'POM_Odpisy linearne'!AK20))</f>
        <v>0</v>
      </c>
      <c r="AK19" s="81">
        <f>IF(AK$4="","",IF($D$1=2,"chyba",'POM_Odpisy linearne'!AL20))</f>
        <v>0</v>
      </c>
      <c r="AL19" s="81">
        <f>IF(AL$4="","",IF($D$1=2,"chyba",'POM_Odpisy linearne'!AM20))</f>
        <v>0</v>
      </c>
      <c r="AM19" s="81">
        <f>IF(AM$4="","",IF($D$1=2,"chyba",'POM_Odpisy linearne'!AN20))</f>
        <v>0</v>
      </c>
      <c r="AN19" s="81">
        <f>IF(AN$4="","",IF($D$1=2,"chyba",'POM_Odpisy linearne'!AO20))</f>
        <v>0</v>
      </c>
      <c r="AO19" s="81">
        <f>IF(AO$4="","",IF($D$1=2,"chyba",'POM_Odpisy linearne'!AP20))</f>
        <v>0</v>
      </c>
      <c r="AP19" s="81">
        <f>IF(AP$4="","",IF($D$1=2,"chyba",'POM_Odpisy linearne'!AQ20))</f>
        <v>0</v>
      </c>
    </row>
    <row r="20" spans="1:42">
      <c r="A20" s="274">
        <v>2</v>
      </c>
      <c r="B20" s="274">
        <v>6</v>
      </c>
      <c r="C20" s="81">
        <f>IF(C$4="","",IF($D$1=2,"chyba",'POM_Odpisy linearne'!D21))</f>
        <v>0</v>
      </c>
      <c r="D20" s="81">
        <f>IF(D$4="","",IF($D$1=2,"chyba",'POM_Odpisy linearne'!E21))</f>
        <v>0</v>
      </c>
      <c r="E20" s="81">
        <f>IF(E$4="","",IF($D$1=2,"chyba",'POM_Odpisy linearne'!F21))</f>
        <v>0</v>
      </c>
      <c r="F20" s="81">
        <f>IF(F$4="","",IF($D$1=2,"chyba",'POM_Odpisy linearne'!G21))</f>
        <v>0</v>
      </c>
      <c r="G20" s="81">
        <f>IF(G$4="","",IF($D$1=2,"chyba",'POM_Odpisy linearne'!H21))</f>
        <v>0</v>
      </c>
      <c r="H20" s="81">
        <f>IF(H$4="","",IF($D$1=2,"chyba",'POM_Odpisy linearne'!I21))</f>
        <v>0</v>
      </c>
      <c r="I20" s="81">
        <f>IF(I$4="","",IF($D$1=2,"chyba",'POM_Odpisy linearne'!J21))</f>
        <v>0</v>
      </c>
      <c r="J20" s="81">
        <f>IF(J$4="","",IF($D$1=2,"chyba",'POM_Odpisy linearne'!K21))</f>
        <v>0</v>
      </c>
      <c r="K20" s="81">
        <f>IF(K$4="","",IF($D$1=2,"chyba",'POM_Odpisy linearne'!L21))</f>
        <v>0</v>
      </c>
      <c r="L20" s="81">
        <f>IF(L$4="","",IF($D$1=2,"chyba",'POM_Odpisy linearne'!M21))</f>
        <v>0</v>
      </c>
      <c r="M20" s="81">
        <f>IF(M$4="","",IF($D$1=2,"chyba",'POM_Odpisy linearne'!N21))</f>
        <v>0</v>
      </c>
      <c r="N20" s="81">
        <f>IF(N$4="","",IF($D$1=2,"chyba",'POM_Odpisy linearne'!O21))</f>
        <v>0</v>
      </c>
      <c r="O20" s="81">
        <f>IF(O$4="","",IF($D$1=2,"chyba",'POM_Odpisy linearne'!P21))</f>
        <v>0</v>
      </c>
      <c r="P20" s="81">
        <f>IF(P$4="","",IF($D$1=2,"chyba",'POM_Odpisy linearne'!Q21))</f>
        <v>0</v>
      </c>
      <c r="Q20" s="81">
        <f>IF(Q$4="","",IF($D$1=2,"chyba",'POM_Odpisy linearne'!R21))</f>
        <v>0</v>
      </c>
      <c r="R20" s="81">
        <f>IF(R$4="","",IF($D$1=2,"chyba",'POM_Odpisy linearne'!S21))</f>
        <v>0</v>
      </c>
      <c r="S20" s="81">
        <f>IF(S$4="","",IF($D$1=2,"chyba",'POM_Odpisy linearne'!T21))</f>
        <v>0</v>
      </c>
      <c r="T20" s="81">
        <f>IF(T$4="","",IF($D$1=2,"chyba",'POM_Odpisy linearne'!U21))</f>
        <v>0</v>
      </c>
      <c r="U20" s="81">
        <f>IF(U$4="","",IF($D$1=2,"chyba",'POM_Odpisy linearne'!V21))</f>
        <v>0</v>
      </c>
      <c r="V20" s="81">
        <f>IF(V$4="","",IF($D$1=2,"chyba",'POM_Odpisy linearne'!W21))</f>
        <v>0</v>
      </c>
      <c r="W20" s="81">
        <f>IF(W$4="","",IF($D$1=2,"chyba",'POM_Odpisy linearne'!X21))</f>
        <v>0</v>
      </c>
      <c r="X20" s="81">
        <f>IF(X$4="","",IF($D$1=2,"chyba",'POM_Odpisy linearne'!Y21))</f>
        <v>0</v>
      </c>
      <c r="Y20" s="81">
        <f>IF(Y$4="","",IF($D$1=2,"chyba",'POM_Odpisy linearne'!Z21))</f>
        <v>0</v>
      </c>
      <c r="Z20" s="81">
        <f>IF(Z$4="","",IF($D$1=2,"chyba",'POM_Odpisy linearne'!AA21))</f>
        <v>0</v>
      </c>
      <c r="AA20" s="81">
        <f>IF(AA$4="","",IF($D$1=2,"chyba",'POM_Odpisy linearne'!AB21))</f>
        <v>0</v>
      </c>
      <c r="AB20" s="81">
        <f>IF(AB$4="","",IF($D$1=2,"chyba",'POM_Odpisy linearne'!AC21))</f>
        <v>0</v>
      </c>
      <c r="AC20" s="81">
        <f>IF(AC$4="","",IF($D$1=2,"chyba",'POM_Odpisy linearne'!AD21))</f>
        <v>0</v>
      </c>
      <c r="AD20" s="81">
        <f>IF(AD$4="","",IF($D$1=2,"chyba",'POM_Odpisy linearne'!AE21))</f>
        <v>0</v>
      </c>
      <c r="AE20" s="81">
        <f>IF(AE$4="","",IF($D$1=2,"chyba",'POM_Odpisy linearne'!AF21))</f>
        <v>0</v>
      </c>
      <c r="AF20" s="81">
        <f>IF(AF$4="","",IF($D$1=2,"chyba",'POM_Odpisy linearne'!AG21))</f>
        <v>0</v>
      </c>
      <c r="AG20" s="81">
        <f>IF(AG$4="","",IF($D$1=2,"chyba",'POM_Odpisy linearne'!AH21))</f>
        <v>0</v>
      </c>
      <c r="AH20" s="81">
        <f>IF(AH$4="","",IF($D$1=2,"chyba",'POM_Odpisy linearne'!AI21))</f>
        <v>0</v>
      </c>
      <c r="AI20" s="81">
        <f>IF(AI$4="","",IF($D$1=2,"chyba",'POM_Odpisy linearne'!AJ21))</f>
        <v>0</v>
      </c>
      <c r="AJ20" s="81">
        <f>IF(AJ$4="","",IF($D$1=2,"chyba",'POM_Odpisy linearne'!AK21))</f>
        <v>0</v>
      </c>
      <c r="AK20" s="81">
        <f>IF(AK$4="","",IF($D$1=2,"chyba",'POM_Odpisy linearne'!AL21))</f>
        <v>0</v>
      </c>
      <c r="AL20" s="81">
        <f>IF(AL$4="","",IF($D$1=2,"chyba",'POM_Odpisy linearne'!AM21))</f>
        <v>0</v>
      </c>
      <c r="AM20" s="81">
        <f>IF(AM$4="","",IF($D$1=2,"chyba",'POM_Odpisy linearne'!AN21))</f>
        <v>0</v>
      </c>
      <c r="AN20" s="81">
        <f>IF(AN$4="","",IF($D$1=2,"chyba",'POM_Odpisy linearne'!AO21))</f>
        <v>0</v>
      </c>
      <c r="AO20" s="81">
        <f>IF(AO$4="","",IF($D$1=2,"chyba",'POM_Odpisy linearne'!AP21))</f>
        <v>0</v>
      </c>
      <c r="AP20" s="81">
        <f>IF(AP$4="","",IF($D$1=2,"chyba",'POM_Odpisy linearne'!AQ21))</f>
        <v>0</v>
      </c>
    </row>
    <row r="21" spans="1:42">
      <c r="A21" s="274">
        <v>3</v>
      </c>
      <c r="B21" s="274">
        <v>8</v>
      </c>
      <c r="C21" s="81">
        <f>IF(C$4="","",IF($D$1=2,"chyba",'POM_Odpisy linearne'!D22))</f>
        <v>0</v>
      </c>
      <c r="D21" s="81">
        <f>IF(D$4="","",IF($D$1=2,"chyba",'POM_Odpisy linearne'!E22))</f>
        <v>0</v>
      </c>
      <c r="E21" s="81">
        <f>IF(E$4="","",IF($D$1=2,"chyba",'POM_Odpisy linearne'!F22))</f>
        <v>0</v>
      </c>
      <c r="F21" s="81">
        <f>IF(F$4="","",IF($D$1=2,"chyba",'POM_Odpisy linearne'!G22))</f>
        <v>0</v>
      </c>
      <c r="G21" s="81">
        <f>IF(G$4="","",IF($D$1=2,"chyba",'POM_Odpisy linearne'!H22))</f>
        <v>0</v>
      </c>
      <c r="H21" s="81">
        <f>IF(H$4="","",IF($D$1=2,"chyba",'POM_Odpisy linearne'!I22))</f>
        <v>0</v>
      </c>
      <c r="I21" s="81">
        <f>IF(I$4="","",IF($D$1=2,"chyba",'POM_Odpisy linearne'!J22))</f>
        <v>0</v>
      </c>
      <c r="J21" s="81">
        <f>IF(J$4="","",IF($D$1=2,"chyba",'POM_Odpisy linearne'!K22))</f>
        <v>0</v>
      </c>
      <c r="K21" s="81">
        <f>IF(K$4="","",IF($D$1=2,"chyba",'POM_Odpisy linearne'!L22))</f>
        <v>0</v>
      </c>
      <c r="L21" s="81">
        <f>IF(L$4="","",IF($D$1=2,"chyba",'POM_Odpisy linearne'!M22))</f>
        <v>0</v>
      </c>
      <c r="M21" s="81">
        <f>IF(M$4="","",IF($D$1=2,"chyba",'POM_Odpisy linearne'!N22))</f>
        <v>0</v>
      </c>
      <c r="N21" s="81">
        <f>IF(N$4="","",IF($D$1=2,"chyba",'POM_Odpisy linearne'!O22))</f>
        <v>0</v>
      </c>
      <c r="O21" s="81">
        <f>IF(O$4="","",IF($D$1=2,"chyba",'POM_Odpisy linearne'!P22))</f>
        <v>0</v>
      </c>
      <c r="P21" s="81">
        <f>IF(P$4="","",IF($D$1=2,"chyba",'POM_Odpisy linearne'!Q22))</f>
        <v>0</v>
      </c>
      <c r="Q21" s="81">
        <f>IF(Q$4="","",IF($D$1=2,"chyba",'POM_Odpisy linearne'!R22))</f>
        <v>0</v>
      </c>
      <c r="R21" s="81">
        <f>IF(R$4="","",IF($D$1=2,"chyba",'POM_Odpisy linearne'!S22))</f>
        <v>0</v>
      </c>
      <c r="S21" s="81">
        <f>IF(S$4="","",IF($D$1=2,"chyba",'POM_Odpisy linearne'!T22))</f>
        <v>0</v>
      </c>
      <c r="T21" s="81">
        <f>IF(T$4="","",IF($D$1=2,"chyba",'POM_Odpisy linearne'!U22))</f>
        <v>0</v>
      </c>
      <c r="U21" s="81">
        <f>IF(U$4="","",IF($D$1=2,"chyba",'POM_Odpisy linearne'!V22))</f>
        <v>0</v>
      </c>
      <c r="V21" s="81">
        <f>IF(V$4="","",IF($D$1=2,"chyba",'POM_Odpisy linearne'!W22))</f>
        <v>0</v>
      </c>
      <c r="W21" s="81">
        <f>IF(W$4="","",IF($D$1=2,"chyba",'POM_Odpisy linearne'!X22))</f>
        <v>0</v>
      </c>
      <c r="X21" s="81">
        <f>IF(X$4="","",IF($D$1=2,"chyba",'POM_Odpisy linearne'!Y22))</f>
        <v>0</v>
      </c>
      <c r="Y21" s="81">
        <f>IF(Y$4="","",IF($D$1=2,"chyba",'POM_Odpisy linearne'!Z22))</f>
        <v>0</v>
      </c>
      <c r="Z21" s="81">
        <f>IF(Z$4="","",IF($D$1=2,"chyba",'POM_Odpisy linearne'!AA22))</f>
        <v>0</v>
      </c>
      <c r="AA21" s="81">
        <f>IF(AA$4="","",IF($D$1=2,"chyba",'POM_Odpisy linearne'!AB22))</f>
        <v>0</v>
      </c>
      <c r="AB21" s="81">
        <f>IF(AB$4="","",IF($D$1=2,"chyba",'POM_Odpisy linearne'!AC22))</f>
        <v>0</v>
      </c>
      <c r="AC21" s="81">
        <f>IF(AC$4="","",IF($D$1=2,"chyba",'POM_Odpisy linearne'!AD22))</f>
        <v>0</v>
      </c>
      <c r="AD21" s="81">
        <f>IF(AD$4="","",IF($D$1=2,"chyba",'POM_Odpisy linearne'!AE22))</f>
        <v>0</v>
      </c>
      <c r="AE21" s="81">
        <f>IF(AE$4="","",IF($D$1=2,"chyba",'POM_Odpisy linearne'!AF22))</f>
        <v>0</v>
      </c>
      <c r="AF21" s="81">
        <f>IF(AF$4="","",IF($D$1=2,"chyba",'POM_Odpisy linearne'!AG22))</f>
        <v>0</v>
      </c>
      <c r="AG21" s="81">
        <f>IF(AG$4="","",IF($D$1=2,"chyba",'POM_Odpisy linearne'!AH22))</f>
        <v>0</v>
      </c>
      <c r="AH21" s="81">
        <f>IF(AH$4="","",IF($D$1=2,"chyba",'POM_Odpisy linearne'!AI22))</f>
        <v>0</v>
      </c>
      <c r="AI21" s="81">
        <f>IF(AI$4="","",IF($D$1=2,"chyba",'POM_Odpisy linearne'!AJ22))</f>
        <v>0</v>
      </c>
      <c r="AJ21" s="81">
        <f>IF(AJ$4="","",IF($D$1=2,"chyba",'POM_Odpisy linearne'!AK22))</f>
        <v>0</v>
      </c>
      <c r="AK21" s="81">
        <f>IF(AK$4="","",IF($D$1=2,"chyba",'POM_Odpisy linearne'!AL22))</f>
        <v>0</v>
      </c>
      <c r="AL21" s="81">
        <f>IF(AL$4="","",IF($D$1=2,"chyba",'POM_Odpisy linearne'!AM22))</f>
        <v>0</v>
      </c>
      <c r="AM21" s="81">
        <f>IF(AM$4="","",IF($D$1=2,"chyba",'POM_Odpisy linearne'!AN22))</f>
        <v>0</v>
      </c>
      <c r="AN21" s="81">
        <f>IF(AN$4="","",IF($D$1=2,"chyba",'POM_Odpisy linearne'!AO22))</f>
        <v>0</v>
      </c>
      <c r="AO21" s="81">
        <f>IF(AO$4="","",IF($D$1=2,"chyba",'POM_Odpisy linearne'!AP22))</f>
        <v>0</v>
      </c>
      <c r="AP21" s="81">
        <f>IF(AP$4="","",IF($D$1=2,"chyba",'POM_Odpisy linearne'!AQ22))</f>
        <v>0</v>
      </c>
    </row>
    <row r="22" spans="1:42">
      <c r="A22" s="274">
        <v>4</v>
      </c>
      <c r="B22" s="274">
        <v>12</v>
      </c>
      <c r="C22" s="81">
        <f>IF(C$4="","",IF($D$1=2,"chyba",'POM_Odpisy linearne'!D23))</f>
        <v>0</v>
      </c>
      <c r="D22" s="81">
        <f>IF(D$4="","",IF($D$1=2,"chyba",'POM_Odpisy linearne'!E23))</f>
        <v>0</v>
      </c>
      <c r="E22" s="81">
        <f>IF(E$4="","",IF($D$1=2,"chyba",'POM_Odpisy linearne'!F23))</f>
        <v>0</v>
      </c>
      <c r="F22" s="81">
        <f>IF(F$4="","",IF($D$1=2,"chyba",'POM_Odpisy linearne'!G23))</f>
        <v>0</v>
      </c>
      <c r="G22" s="81">
        <f>IF(G$4="","",IF($D$1=2,"chyba",'POM_Odpisy linearne'!H23))</f>
        <v>0</v>
      </c>
      <c r="H22" s="81">
        <f>IF(H$4="","",IF($D$1=2,"chyba",'POM_Odpisy linearne'!I23))</f>
        <v>0</v>
      </c>
      <c r="I22" s="81">
        <f>IF(I$4="","",IF($D$1=2,"chyba",'POM_Odpisy linearne'!J23))</f>
        <v>0</v>
      </c>
      <c r="J22" s="81">
        <f>IF(J$4="","",IF($D$1=2,"chyba",'POM_Odpisy linearne'!K23))</f>
        <v>0</v>
      </c>
      <c r="K22" s="81">
        <f>IF(K$4="","",IF($D$1=2,"chyba",'POM_Odpisy linearne'!L23))</f>
        <v>0</v>
      </c>
      <c r="L22" s="81">
        <f>IF(L$4="","",IF($D$1=2,"chyba",'POM_Odpisy linearne'!M23))</f>
        <v>0</v>
      </c>
      <c r="M22" s="81">
        <f>IF(M$4="","",IF($D$1=2,"chyba",'POM_Odpisy linearne'!N23))</f>
        <v>0</v>
      </c>
      <c r="N22" s="81">
        <f>IF(N$4="","",IF($D$1=2,"chyba",'POM_Odpisy linearne'!O23))</f>
        <v>0</v>
      </c>
      <c r="O22" s="81">
        <f>IF(O$4="","",IF($D$1=2,"chyba",'POM_Odpisy linearne'!P23))</f>
        <v>0</v>
      </c>
      <c r="P22" s="81">
        <f>IF(P$4="","",IF($D$1=2,"chyba",'POM_Odpisy linearne'!Q23))</f>
        <v>0</v>
      </c>
      <c r="Q22" s="81">
        <f>IF(Q$4="","",IF($D$1=2,"chyba",'POM_Odpisy linearne'!R23))</f>
        <v>0</v>
      </c>
      <c r="R22" s="81">
        <f>IF(R$4="","",IF($D$1=2,"chyba",'POM_Odpisy linearne'!S23))</f>
        <v>0</v>
      </c>
      <c r="S22" s="81">
        <f>IF(S$4="","",IF($D$1=2,"chyba",'POM_Odpisy linearne'!T23))</f>
        <v>0</v>
      </c>
      <c r="T22" s="81">
        <f>IF(T$4="","",IF($D$1=2,"chyba",'POM_Odpisy linearne'!U23))</f>
        <v>0</v>
      </c>
      <c r="U22" s="81">
        <f>IF(U$4="","",IF($D$1=2,"chyba",'POM_Odpisy linearne'!V23))</f>
        <v>0</v>
      </c>
      <c r="V22" s="81">
        <f>IF(V$4="","",IF($D$1=2,"chyba",'POM_Odpisy linearne'!W23))</f>
        <v>0</v>
      </c>
      <c r="W22" s="81">
        <f>IF(W$4="","",IF($D$1=2,"chyba",'POM_Odpisy linearne'!X23))</f>
        <v>0</v>
      </c>
      <c r="X22" s="81">
        <f>IF(X$4="","",IF($D$1=2,"chyba",'POM_Odpisy linearne'!Y23))</f>
        <v>0</v>
      </c>
      <c r="Y22" s="81">
        <f>IF(Y$4="","",IF($D$1=2,"chyba",'POM_Odpisy linearne'!Z23))</f>
        <v>0</v>
      </c>
      <c r="Z22" s="81">
        <f>IF(Z$4="","",IF($D$1=2,"chyba",'POM_Odpisy linearne'!AA23))</f>
        <v>0</v>
      </c>
      <c r="AA22" s="81">
        <f>IF(AA$4="","",IF($D$1=2,"chyba",'POM_Odpisy linearne'!AB23))</f>
        <v>0</v>
      </c>
      <c r="AB22" s="81">
        <f>IF(AB$4="","",IF($D$1=2,"chyba",'POM_Odpisy linearne'!AC23))</f>
        <v>0</v>
      </c>
      <c r="AC22" s="81">
        <f>IF(AC$4="","",IF($D$1=2,"chyba",'POM_Odpisy linearne'!AD23))</f>
        <v>0</v>
      </c>
      <c r="AD22" s="81">
        <f>IF(AD$4="","",IF($D$1=2,"chyba",'POM_Odpisy linearne'!AE23))</f>
        <v>0</v>
      </c>
      <c r="AE22" s="81">
        <f>IF(AE$4="","",IF($D$1=2,"chyba",'POM_Odpisy linearne'!AF23))</f>
        <v>0</v>
      </c>
      <c r="AF22" s="81">
        <f>IF(AF$4="","",IF($D$1=2,"chyba",'POM_Odpisy linearne'!AG23))</f>
        <v>0</v>
      </c>
      <c r="AG22" s="81">
        <f>IF(AG$4="","",IF($D$1=2,"chyba",'POM_Odpisy linearne'!AH23))</f>
        <v>0</v>
      </c>
      <c r="AH22" s="81">
        <f>IF(AH$4="","",IF($D$1=2,"chyba",'POM_Odpisy linearne'!AI23))</f>
        <v>0</v>
      </c>
      <c r="AI22" s="81">
        <f>IF(AI$4="","",IF($D$1=2,"chyba",'POM_Odpisy linearne'!AJ23))</f>
        <v>0</v>
      </c>
      <c r="AJ22" s="81">
        <f>IF(AJ$4="","",IF($D$1=2,"chyba",'POM_Odpisy linearne'!AK23))</f>
        <v>0</v>
      </c>
      <c r="AK22" s="81">
        <f>IF(AK$4="","",IF($D$1=2,"chyba",'POM_Odpisy linearne'!AL23))</f>
        <v>0</v>
      </c>
      <c r="AL22" s="81">
        <f>IF(AL$4="","",IF($D$1=2,"chyba",'POM_Odpisy linearne'!AM23))</f>
        <v>0</v>
      </c>
      <c r="AM22" s="81">
        <f>IF(AM$4="","",IF($D$1=2,"chyba",'POM_Odpisy linearne'!AN23))</f>
        <v>0</v>
      </c>
      <c r="AN22" s="81">
        <f>IF(AN$4="","",IF($D$1=2,"chyba",'POM_Odpisy linearne'!AO23))</f>
        <v>0</v>
      </c>
      <c r="AO22" s="81">
        <f>IF(AO$4="","",IF($D$1=2,"chyba",'POM_Odpisy linearne'!AP23))</f>
        <v>0</v>
      </c>
      <c r="AP22" s="81">
        <f>IF(AP$4="","",IF($D$1=2,"chyba",'POM_Odpisy linearne'!AQ23))</f>
        <v>0</v>
      </c>
    </row>
    <row r="23" spans="1:42">
      <c r="A23" s="274">
        <v>5</v>
      </c>
      <c r="B23" s="274">
        <v>20</v>
      </c>
      <c r="C23" s="81">
        <f>IF(C$4="","",IF($D$1=2,"chyba",'POM_Odpisy linearne'!D24))</f>
        <v>0</v>
      </c>
      <c r="D23" s="81">
        <f>IF(D$4="","",IF($D$1=2,"chyba",'POM_Odpisy linearne'!E24))</f>
        <v>0</v>
      </c>
      <c r="E23" s="81">
        <f>IF(E$4="","",IF($D$1=2,"chyba",'POM_Odpisy linearne'!F24))</f>
        <v>0</v>
      </c>
      <c r="F23" s="81">
        <f>IF(F$4="","",IF($D$1=2,"chyba",'POM_Odpisy linearne'!G24))</f>
        <v>0</v>
      </c>
      <c r="G23" s="81">
        <f>IF(G$4="","",IF($D$1=2,"chyba",'POM_Odpisy linearne'!H24))</f>
        <v>0</v>
      </c>
      <c r="H23" s="81">
        <f>IF(H$4="","",IF($D$1=2,"chyba",'POM_Odpisy linearne'!I24))</f>
        <v>0</v>
      </c>
      <c r="I23" s="81">
        <f>IF(I$4="","",IF($D$1=2,"chyba",'POM_Odpisy linearne'!J24))</f>
        <v>0</v>
      </c>
      <c r="J23" s="81">
        <f>IF(J$4="","",IF($D$1=2,"chyba",'POM_Odpisy linearne'!K24))</f>
        <v>0</v>
      </c>
      <c r="K23" s="81">
        <f>IF(K$4="","",IF($D$1=2,"chyba",'POM_Odpisy linearne'!L24))</f>
        <v>0</v>
      </c>
      <c r="L23" s="81">
        <f>IF(L$4="","",IF($D$1=2,"chyba",'POM_Odpisy linearne'!M24))</f>
        <v>0</v>
      </c>
      <c r="M23" s="81">
        <f>IF(M$4="","",IF($D$1=2,"chyba",'POM_Odpisy linearne'!N24))</f>
        <v>0</v>
      </c>
      <c r="N23" s="81">
        <f>IF(N$4="","",IF($D$1=2,"chyba",'POM_Odpisy linearne'!O24))</f>
        <v>0</v>
      </c>
      <c r="O23" s="81">
        <f>IF(O$4="","",IF($D$1=2,"chyba",'POM_Odpisy linearne'!P24))</f>
        <v>0</v>
      </c>
      <c r="P23" s="81">
        <f>IF(P$4="","",IF($D$1=2,"chyba",'POM_Odpisy linearne'!Q24))</f>
        <v>0</v>
      </c>
      <c r="Q23" s="81">
        <f>IF(Q$4="","",IF($D$1=2,"chyba",'POM_Odpisy linearne'!R24))</f>
        <v>0</v>
      </c>
      <c r="R23" s="81">
        <f>IF(R$4="","",IF($D$1=2,"chyba",'POM_Odpisy linearne'!S24))</f>
        <v>0</v>
      </c>
      <c r="S23" s="81">
        <f>IF(S$4="","",IF($D$1=2,"chyba",'POM_Odpisy linearne'!T24))</f>
        <v>0</v>
      </c>
      <c r="T23" s="81">
        <f>IF(T$4="","",IF($D$1=2,"chyba",'POM_Odpisy linearne'!U24))</f>
        <v>0</v>
      </c>
      <c r="U23" s="81">
        <f>IF(U$4="","",IF($D$1=2,"chyba",'POM_Odpisy linearne'!V24))</f>
        <v>0</v>
      </c>
      <c r="V23" s="81">
        <f>IF(V$4="","",IF($D$1=2,"chyba",'POM_Odpisy linearne'!W24))</f>
        <v>0</v>
      </c>
      <c r="W23" s="81">
        <f>IF(W$4="","",IF($D$1=2,"chyba",'POM_Odpisy linearne'!X24))</f>
        <v>0</v>
      </c>
      <c r="X23" s="81">
        <f>IF(X$4="","",IF($D$1=2,"chyba",'POM_Odpisy linearne'!Y24))</f>
        <v>0</v>
      </c>
      <c r="Y23" s="81">
        <f>IF(Y$4="","",IF($D$1=2,"chyba",'POM_Odpisy linearne'!Z24))</f>
        <v>0</v>
      </c>
      <c r="Z23" s="81">
        <f>IF(Z$4="","",IF($D$1=2,"chyba",'POM_Odpisy linearne'!AA24))</f>
        <v>0</v>
      </c>
      <c r="AA23" s="81">
        <f>IF(AA$4="","",IF($D$1=2,"chyba",'POM_Odpisy linearne'!AB24))</f>
        <v>0</v>
      </c>
      <c r="AB23" s="81">
        <f>IF(AB$4="","",IF($D$1=2,"chyba",'POM_Odpisy linearne'!AC24))</f>
        <v>0</v>
      </c>
      <c r="AC23" s="81">
        <f>IF(AC$4="","",IF($D$1=2,"chyba",'POM_Odpisy linearne'!AD24))</f>
        <v>0</v>
      </c>
      <c r="AD23" s="81">
        <f>IF(AD$4="","",IF($D$1=2,"chyba",'POM_Odpisy linearne'!AE24))</f>
        <v>0</v>
      </c>
      <c r="AE23" s="81">
        <f>IF(AE$4="","",IF($D$1=2,"chyba",'POM_Odpisy linearne'!AF24))</f>
        <v>0</v>
      </c>
      <c r="AF23" s="81">
        <f>IF(AF$4="","",IF($D$1=2,"chyba",'POM_Odpisy linearne'!AG24))</f>
        <v>0</v>
      </c>
      <c r="AG23" s="81">
        <f>IF(AG$4="","",IF($D$1=2,"chyba",'POM_Odpisy linearne'!AH24))</f>
        <v>0</v>
      </c>
      <c r="AH23" s="81">
        <f>IF(AH$4="","",IF($D$1=2,"chyba",'POM_Odpisy linearne'!AI24))</f>
        <v>0</v>
      </c>
      <c r="AI23" s="81">
        <f>IF(AI$4="","",IF($D$1=2,"chyba",'POM_Odpisy linearne'!AJ24))</f>
        <v>0</v>
      </c>
      <c r="AJ23" s="81">
        <f>IF(AJ$4="","",IF($D$1=2,"chyba",'POM_Odpisy linearne'!AK24))</f>
        <v>0</v>
      </c>
      <c r="AK23" s="81">
        <f>IF(AK$4="","",IF($D$1=2,"chyba",'POM_Odpisy linearne'!AL24))</f>
        <v>0</v>
      </c>
      <c r="AL23" s="81">
        <f>IF(AL$4="","",IF($D$1=2,"chyba",'POM_Odpisy linearne'!AM24))</f>
        <v>0</v>
      </c>
      <c r="AM23" s="81">
        <f>IF(AM$4="","",IF($D$1=2,"chyba",'POM_Odpisy linearne'!AN24))</f>
        <v>0</v>
      </c>
      <c r="AN23" s="81">
        <f>IF(AN$4="","",IF($D$1=2,"chyba",'POM_Odpisy linearne'!AO24))</f>
        <v>0</v>
      </c>
      <c r="AO23" s="81">
        <f>IF(AO$4="","",IF($D$1=2,"chyba",'POM_Odpisy linearne'!AP24))</f>
        <v>0</v>
      </c>
      <c r="AP23" s="81">
        <f>IF(AP$4="","",IF($D$1=2,"chyba",'POM_Odpisy linearne'!AQ24))</f>
        <v>0</v>
      </c>
    </row>
    <row r="24" spans="1:42">
      <c r="A24" s="274">
        <v>6</v>
      </c>
      <c r="B24" s="274">
        <v>40</v>
      </c>
      <c r="C24" s="81">
        <f>IF(C$4="","",IF($D$1=2,"chyba",'POM_Odpisy linearne'!D25))</f>
        <v>0</v>
      </c>
      <c r="D24" s="81">
        <f>IF(D$4="","",IF($D$1=2,"chyba",'POM_Odpisy linearne'!E25))</f>
        <v>0</v>
      </c>
      <c r="E24" s="81">
        <f>IF(E$4="","",IF($D$1=2,"chyba",'POM_Odpisy linearne'!F25))</f>
        <v>0</v>
      </c>
      <c r="F24" s="81">
        <f>IF(F$4="","",IF($D$1=2,"chyba",'POM_Odpisy linearne'!G25))</f>
        <v>0</v>
      </c>
      <c r="G24" s="81">
        <f>IF(G$4="","",IF($D$1=2,"chyba",'POM_Odpisy linearne'!H25))</f>
        <v>0</v>
      </c>
      <c r="H24" s="81">
        <f>IF(H$4="","",IF($D$1=2,"chyba",'POM_Odpisy linearne'!I25))</f>
        <v>0</v>
      </c>
      <c r="I24" s="81">
        <f>IF(I$4="","",IF($D$1=2,"chyba",'POM_Odpisy linearne'!J25))</f>
        <v>0</v>
      </c>
      <c r="J24" s="81">
        <f>IF(J$4="","",IF($D$1=2,"chyba",'POM_Odpisy linearne'!K25))</f>
        <v>0</v>
      </c>
      <c r="K24" s="81">
        <f>IF(K$4="","",IF($D$1=2,"chyba",'POM_Odpisy linearne'!L25))</f>
        <v>0</v>
      </c>
      <c r="L24" s="81">
        <f>IF(L$4="","",IF($D$1=2,"chyba",'POM_Odpisy linearne'!M25))</f>
        <v>0</v>
      </c>
      <c r="M24" s="81">
        <f>IF(M$4="","",IF($D$1=2,"chyba",'POM_Odpisy linearne'!N25))</f>
        <v>0</v>
      </c>
      <c r="N24" s="81">
        <f>IF(N$4="","",IF($D$1=2,"chyba",'POM_Odpisy linearne'!O25))</f>
        <v>0</v>
      </c>
      <c r="O24" s="81">
        <f>IF(O$4="","",IF($D$1=2,"chyba",'POM_Odpisy linearne'!P25))</f>
        <v>0</v>
      </c>
      <c r="P24" s="81">
        <f>IF(P$4="","",IF($D$1=2,"chyba",'POM_Odpisy linearne'!Q25))</f>
        <v>0</v>
      </c>
      <c r="Q24" s="81">
        <f>IF(Q$4="","",IF($D$1=2,"chyba",'POM_Odpisy linearne'!R25))</f>
        <v>0</v>
      </c>
      <c r="R24" s="81">
        <f>IF(R$4="","",IF($D$1=2,"chyba",'POM_Odpisy linearne'!S25))</f>
        <v>0</v>
      </c>
      <c r="S24" s="81">
        <f>IF(S$4="","",IF($D$1=2,"chyba",'POM_Odpisy linearne'!T25))</f>
        <v>0</v>
      </c>
      <c r="T24" s="81">
        <f>IF(T$4="","",IF($D$1=2,"chyba",'POM_Odpisy linearne'!U25))</f>
        <v>0</v>
      </c>
      <c r="U24" s="81">
        <f>IF(U$4="","",IF($D$1=2,"chyba",'POM_Odpisy linearne'!V25))</f>
        <v>0</v>
      </c>
      <c r="V24" s="81">
        <f>IF(V$4="","",IF($D$1=2,"chyba",'POM_Odpisy linearne'!W25))</f>
        <v>0</v>
      </c>
      <c r="W24" s="81">
        <f>IF(W$4="","",IF($D$1=2,"chyba",'POM_Odpisy linearne'!X25))</f>
        <v>0</v>
      </c>
      <c r="X24" s="81">
        <f>IF(X$4="","",IF($D$1=2,"chyba",'POM_Odpisy linearne'!Y25))</f>
        <v>0</v>
      </c>
      <c r="Y24" s="81">
        <f>IF(Y$4="","",IF($D$1=2,"chyba",'POM_Odpisy linearne'!Z25))</f>
        <v>0</v>
      </c>
      <c r="Z24" s="81">
        <f>IF(Z$4="","",IF($D$1=2,"chyba",'POM_Odpisy linearne'!AA25))</f>
        <v>0</v>
      </c>
      <c r="AA24" s="81">
        <f>IF(AA$4="","",IF($D$1=2,"chyba",'POM_Odpisy linearne'!AB25))</f>
        <v>0</v>
      </c>
      <c r="AB24" s="81">
        <f>IF(AB$4="","",IF($D$1=2,"chyba",'POM_Odpisy linearne'!AC25))</f>
        <v>0</v>
      </c>
      <c r="AC24" s="81">
        <f>IF(AC$4="","",IF($D$1=2,"chyba",'POM_Odpisy linearne'!AD25))</f>
        <v>0</v>
      </c>
      <c r="AD24" s="81">
        <f>IF(AD$4="","",IF($D$1=2,"chyba",'POM_Odpisy linearne'!AE25))</f>
        <v>0</v>
      </c>
      <c r="AE24" s="81">
        <f>IF(AE$4="","",IF($D$1=2,"chyba",'POM_Odpisy linearne'!AF25))</f>
        <v>0</v>
      </c>
      <c r="AF24" s="81">
        <f>IF(AF$4="","",IF($D$1=2,"chyba",'POM_Odpisy linearne'!AG25))</f>
        <v>0</v>
      </c>
      <c r="AG24" s="81">
        <f>IF(AG$4="","",IF($D$1=2,"chyba",'POM_Odpisy linearne'!AH25))</f>
        <v>0</v>
      </c>
      <c r="AH24" s="81">
        <f>IF(AH$4="","",IF($D$1=2,"chyba",'POM_Odpisy linearne'!AI25))</f>
        <v>0</v>
      </c>
      <c r="AI24" s="81">
        <f>IF(AI$4="","",IF($D$1=2,"chyba",'POM_Odpisy linearne'!AJ25))</f>
        <v>0</v>
      </c>
      <c r="AJ24" s="81">
        <f>IF(AJ$4="","",IF($D$1=2,"chyba",'POM_Odpisy linearne'!AK25))</f>
        <v>0</v>
      </c>
      <c r="AK24" s="81">
        <f>IF(AK$4="","",IF($D$1=2,"chyba",'POM_Odpisy linearne'!AL25))</f>
        <v>0</v>
      </c>
      <c r="AL24" s="81">
        <f>IF(AL$4="","",IF($D$1=2,"chyba",'POM_Odpisy linearne'!AM25))</f>
        <v>0</v>
      </c>
      <c r="AM24" s="81">
        <f>IF(AM$4="","",IF($D$1=2,"chyba",'POM_Odpisy linearne'!AN25))</f>
        <v>0</v>
      </c>
      <c r="AN24" s="81">
        <f>IF(AN$4="","",IF($D$1=2,"chyba",'POM_Odpisy linearne'!AO25))</f>
        <v>0</v>
      </c>
      <c r="AO24" s="81">
        <f>IF(AO$4="","",IF($D$1=2,"chyba",'POM_Odpisy linearne'!AP25))</f>
        <v>0</v>
      </c>
      <c r="AP24" s="81">
        <f>IF(AP$4="","",IF($D$1=2,"chyba",'POM_Odpisy linearne'!AQ25))</f>
        <v>0</v>
      </c>
    </row>
    <row r="25" spans="1:42" s="9" customFormat="1">
      <c r="A25" s="448" t="s">
        <v>4</v>
      </c>
      <c r="B25" s="448"/>
      <c r="C25" s="84">
        <f>IF(C4="","",SUM(C19:C24))</f>
        <v>0</v>
      </c>
      <c r="D25" s="84">
        <f t="shared" ref="D25:AP25" si="2">IF(D4="","",SUM(D19:D24))</f>
        <v>0</v>
      </c>
      <c r="E25" s="84">
        <f t="shared" si="2"/>
        <v>0</v>
      </c>
      <c r="F25" s="84">
        <f t="shared" si="2"/>
        <v>0</v>
      </c>
      <c r="G25" s="84">
        <f t="shared" si="2"/>
        <v>0</v>
      </c>
      <c r="H25" s="84">
        <f t="shared" si="2"/>
        <v>0</v>
      </c>
      <c r="I25" s="84">
        <f t="shared" si="2"/>
        <v>0</v>
      </c>
      <c r="J25" s="84">
        <f t="shared" si="2"/>
        <v>0</v>
      </c>
      <c r="K25" s="84">
        <f t="shared" si="2"/>
        <v>0</v>
      </c>
      <c r="L25" s="84">
        <f t="shared" si="2"/>
        <v>0</v>
      </c>
      <c r="M25" s="84">
        <f t="shared" si="2"/>
        <v>0</v>
      </c>
      <c r="N25" s="84">
        <f t="shared" si="2"/>
        <v>0</v>
      </c>
      <c r="O25" s="84">
        <f t="shared" si="2"/>
        <v>0</v>
      </c>
      <c r="P25" s="84">
        <f t="shared" si="2"/>
        <v>0</v>
      </c>
      <c r="Q25" s="84">
        <f t="shared" si="2"/>
        <v>0</v>
      </c>
      <c r="R25" s="84">
        <f t="shared" si="2"/>
        <v>0</v>
      </c>
      <c r="S25" s="84">
        <f t="shared" si="2"/>
        <v>0</v>
      </c>
      <c r="T25" s="84">
        <f t="shared" si="2"/>
        <v>0</v>
      </c>
      <c r="U25" s="84">
        <f t="shared" si="2"/>
        <v>0</v>
      </c>
      <c r="V25" s="84">
        <f t="shared" si="2"/>
        <v>0</v>
      </c>
      <c r="W25" s="84">
        <f t="shared" si="2"/>
        <v>0</v>
      </c>
      <c r="X25" s="84">
        <f t="shared" si="2"/>
        <v>0</v>
      </c>
      <c r="Y25" s="84">
        <f t="shared" si="2"/>
        <v>0</v>
      </c>
      <c r="Z25" s="84">
        <f t="shared" si="2"/>
        <v>0</v>
      </c>
      <c r="AA25" s="84">
        <f t="shared" si="2"/>
        <v>0</v>
      </c>
      <c r="AB25" s="84">
        <f t="shared" si="2"/>
        <v>0</v>
      </c>
      <c r="AC25" s="84">
        <f t="shared" si="2"/>
        <v>0</v>
      </c>
      <c r="AD25" s="84">
        <f t="shared" si="2"/>
        <v>0</v>
      </c>
      <c r="AE25" s="84">
        <f t="shared" si="2"/>
        <v>0</v>
      </c>
      <c r="AF25" s="84">
        <f t="shared" si="2"/>
        <v>0</v>
      </c>
      <c r="AG25" s="84">
        <f t="shared" si="2"/>
        <v>0</v>
      </c>
      <c r="AH25" s="84">
        <f t="shared" si="2"/>
        <v>0</v>
      </c>
      <c r="AI25" s="84">
        <f t="shared" si="2"/>
        <v>0</v>
      </c>
      <c r="AJ25" s="84">
        <f t="shared" si="2"/>
        <v>0</v>
      </c>
      <c r="AK25" s="84">
        <f t="shared" si="2"/>
        <v>0</v>
      </c>
      <c r="AL25" s="84">
        <f t="shared" si="2"/>
        <v>0</v>
      </c>
      <c r="AM25" s="84">
        <f t="shared" si="2"/>
        <v>0</v>
      </c>
      <c r="AN25" s="84">
        <f t="shared" si="2"/>
        <v>0</v>
      </c>
      <c r="AO25" s="84">
        <f t="shared" si="2"/>
        <v>0</v>
      </c>
      <c r="AP25" s="84">
        <f t="shared" si="2"/>
        <v>0</v>
      </c>
    </row>
  </sheetData>
  <sheetProtection password="CB2D" sheet="1" objects="1" scenarios="1"/>
  <mergeCells count="2">
    <mergeCell ref="A14:B14"/>
    <mergeCell ref="A25:B25"/>
  </mergeCells>
  <conditionalFormatting sqref="C8:AP13">
    <cfRule type="expression" dxfId="1" priority="1">
      <formula>C$4=""</formula>
    </cfRule>
  </conditionalFormatting>
  <pageMargins left="0.70866141732283472" right="0.70866141732283472" top="0.78740157480314965" bottom="0.78740157480314965" header="0.31496062992125984" footer="0.31496062992125984"/>
  <pageSetup paperSize="9" scale="58" fitToWidth="2" fitToHeight="0" orientation="landscape" r:id="rId1"/>
  <headerFooter>
    <oddHeader>&amp;RPríloha č. 3 Metodiky pre vypracovanie finančnej analýzy projektu Finančná Analýza</oddHeader>
  </headerFooter>
  <ignoredErrors>
    <ignoredError sqref="C9:S9 C13:S13 C12:J12 L12:S12 C8:I8 K8:S8 C11:S11 C10:H10 J10:S10" unlockedFormula="1"/>
  </ignoredErrors>
  <legacyDrawing r:id="rId2"/>
</worksheet>
</file>

<file path=xl/worksheets/sheet14.xml><?xml version="1.0" encoding="utf-8"?>
<worksheet xmlns="http://schemas.openxmlformats.org/spreadsheetml/2006/main" xmlns:r="http://schemas.openxmlformats.org/officeDocument/2006/relationships">
  <sheetPr codeName="Hárok10">
    <pageSetUpPr fitToPage="1"/>
  </sheetPr>
  <dimension ref="B1:AQ25"/>
  <sheetViews>
    <sheetView workbookViewId="0"/>
  </sheetViews>
  <sheetFormatPr defaultColWidth="9.109375" defaultRowHeight="13.2"/>
  <cols>
    <col min="1" max="1" width="1.6640625" style="17" customWidth="1"/>
    <col min="2" max="2" width="9.109375" style="17"/>
    <col min="3" max="3" width="10.109375" style="17" customWidth="1"/>
    <col min="4" max="16384" width="9.109375" style="17"/>
  </cols>
  <sheetData>
    <row r="1" spans="2:43">
      <c r="B1" s="40" t="s">
        <v>1</v>
      </c>
    </row>
    <row r="2" spans="2:43" s="52" customFormat="1">
      <c r="C2" s="85" t="s">
        <v>6</v>
      </c>
      <c r="D2" s="19">
        <f>'Peňažné toky projektu'!D13</f>
        <v>2016</v>
      </c>
      <c r="E2" s="19">
        <f>D2+1</f>
        <v>2017</v>
      </c>
      <c r="F2" s="19">
        <f t="shared" ref="F2:AQ2" si="0">E2+1</f>
        <v>2018</v>
      </c>
      <c r="G2" s="19">
        <f t="shared" si="0"/>
        <v>2019</v>
      </c>
      <c r="H2" s="19">
        <f t="shared" si="0"/>
        <v>2020</v>
      </c>
      <c r="I2" s="19">
        <f t="shared" si="0"/>
        <v>2021</v>
      </c>
      <c r="J2" s="19">
        <f t="shared" si="0"/>
        <v>2022</v>
      </c>
      <c r="K2" s="19">
        <f t="shared" si="0"/>
        <v>2023</v>
      </c>
      <c r="L2" s="19">
        <f t="shared" si="0"/>
        <v>2024</v>
      </c>
      <c r="M2" s="19">
        <f t="shared" si="0"/>
        <v>2025</v>
      </c>
      <c r="N2" s="19">
        <f t="shared" si="0"/>
        <v>2026</v>
      </c>
      <c r="O2" s="19">
        <f t="shared" si="0"/>
        <v>2027</v>
      </c>
      <c r="P2" s="19">
        <f t="shared" si="0"/>
        <v>2028</v>
      </c>
      <c r="Q2" s="19">
        <f t="shared" si="0"/>
        <v>2029</v>
      </c>
      <c r="R2" s="19">
        <f t="shared" si="0"/>
        <v>2030</v>
      </c>
      <c r="S2" s="19">
        <f t="shared" si="0"/>
        <v>2031</v>
      </c>
      <c r="T2" s="19">
        <f t="shared" si="0"/>
        <v>2032</v>
      </c>
      <c r="U2" s="19">
        <f t="shared" si="0"/>
        <v>2033</v>
      </c>
      <c r="V2" s="19">
        <f t="shared" si="0"/>
        <v>2034</v>
      </c>
      <c r="W2" s="19">
        <f t="shared" si="0"/>
        <v>2035</v>
      </c>
      <c r="X2" s="19">
        <f t="shared" si="0"/>
        <v>2036</v>
      </c>
      <c r="Y2" s="19">
        <f t="shared" si="0"/>
        <v>2037</v>
      </c>
      <c r="Z2" s="19">
        <f t="shared" si="0"/>
        <v>2038</v>
      </c>
      <c r="AA2" s="19">
        <f t="shared" si="0"/>
        <v>2039</v>
      </c>
      <c r="AB2" s="19">
        <f t="shared" si="0"/>
        <v>2040</v>
      </c>
      <c r="AC2" s="19">
        <f t="shared" si="0"/>
        <v>2041</v>
      </c>
      <c r="AD2" s="19">
        <f t="shared" si="0"/>
        <v>2042</v>
      </c>
      <c r="AE2" s="19">
        <f t="shared" si="0"/>
        <v>2043</v>
      </c>
      <c r="AF2" s="19">
        <f t="shared" si="0"/>
        <v>2044</v>
      </c>
      <c r="AG2" s="19">
        <f t="shared" si="0"/>
        <v>2045</v>
      </c>
      <c r="AH2" s="19">
        <f t="shared" si="0"/>
        <v>2046</v>
      </c>
      <c r="AI2" s="19">
        <f t="shared" si="0"/>
        <v>2047</v>
      </c>
      <c r="AJ2" s="19">
        <f t="shared" si="0"/>
        <v>2048</v>
      </c>
      <c r="AK2" s="19">
        <f t="shared" si="0"/>
        <v>2049</v>
      </c>
      <c r="AL2" s="19">
        <f t="shared" si="0"/>
        <v>2050</v>
      </c>
      <c r="AM2" s="19">
        <f t="shared" si="0"/>
        <v>2051</v>
      </c>
      <c r="AN2" s="19">
        <f t="shared" si="0"/>
        <v>2052</v>
      </c>
      <c r="AO2" s="19">
        <f t="shared" si="0"/>
        <v>2053</v>
      </c>
      <c r="AP2" s="19">
        <f t="shared" si="0"/>
        <v>2054</v>
      </c>
      <c r="AQ2" s="19">
        <f t="shared" si="0"/>
        <v>2055</v>
      </c>
    </row>
    <row r="3" spans="2:43" s="86" customFormat="1">
      <c r="C3" s="87">
        <v>1</v>
      </c>
      <c r="D3" s="88">
        <f>'Odpisy - daňové'!C8</f>
        <v>0</v>
      </c>
      <c r="E3" s="88">
        <f>'Odpisy - daňové'!D8</f>
        <v>0</v>
      </c>
      <c r="F3" s="88">
        <f>'Odpisy - daňové'!E8</f>
        <v>0</v>
      </c>
      <c r="G3" s="88">
        <f>'Odpisy - daňové'!F8</f>
        <v>0</v>
      </c>
      <c r="H3" s="88">
        <f>'Odpisy - daňové'!G8</f>
        <v>0</v>
      </c>
      <c r="I3" s="88">
        <f>'Odpisy - daňové'!H8</f>
        <v>0</v>
      </c>
      <c r="J3" s="88">
        <f>'Odpisy - daňové'!I8</f>
        <v>0</v>
      </c>
      <c r="K3" s="88">
        <f>'Odpisy - daňové'!J8</f>
        <v>0</v>
      </c>
      <c r="L3" s="88">
        <f>'Odpisy - daňové'!K8</f>
        <v>0</v>
      </c>
      <c r="M3" s="88">
        <f>'Odpisy - daňové'!L8</f>
        <v>0</v>
      </c>
      <c r="N3" s="88">
        <f>'Odpisy - daňové'!M8</f>
        <v>0</v>
      </c>
      <c r="O3" s="88">
        <f>'Odpisy - daňové'!N8</f>
        <v>0</v>
      </c>
      <c r="P3" s="88">
        <f>'Odpisy - daňové'!O8</f>
        <v>0</v>
      </c>
      <c r="Q3" s="88">
        <f>'Odpisy - daňové'!P8</f>
        <v>0</v>
      </c>
      <c r="R3" s="88">
        <f>'Odpisy - daňové'!Q8</f>
        <v>0</v>
      </c>
      <c r="S3" s="88">
        <f>'Odpisy - daňové'!R8</f>
        <v>0</v>
      </c>
      <c r="T3" s="88">
        <f>'Odpisy - daňové'!S8</f>
        <v>0</v>
      </c>
      <c r="U3" s="88">
        <f>'Odpisy - daňové'!T8</f>
        <v>0</v>
      </c>
      <c r="V3" s="88">
        <f>'Odpisy - daňové'!U8</f>
        <v>0</v>
      </c>
      <c r="W3" s="88">
        <f>'Odpisy - daňové'!V8</f>
        <v>0</v>
      </c>
      <c r="X3" s="88">
        <f>'Odpisy - daňové'!W8</f>
        <v>0</v>
      </c>
      <c r="Y3" s="88">
        <f>'Odpisy - daňové'!X8</f>
        <v>0</v>
      </c>
      <c r="Z3" s="88">
        <f>'Odpisy - daňové'!Y8</f>
        <v>0</v>
      </c>
      <c r="AA3" s="88">
        <f>'Odpisy - daňové'!Z8</f>
        <v>0</v>
      </c>
      <c r="AB3" s="88">
        <f>'Odpisy - daňové'!AA8</f>
        <v>0</v>
      </c>
      <c r="AC3" s="88">
        <f>'Odpisy - daňové'!AB8</f>
        <v>0</v>
      </c>
      <c r="AD3" s="88">
        <f>'Odpisy - daňové'!AC8</f>
        <v>0</v>
      </c>
      <c r="AE3" s="88">
        <f>'Odpisy - daňové'!AD8</f>
        <v>0</v>
      </c>
      <c r="AF3" s="88">
        <f>'Odpisy - daňové'!AE8</f>
        <v>0</v>
      </c>
      <c r="AG3" s="88">
        <f>'Odpisy - daňové'!AF8</f>
        <v>0</v>
      </c>
      <c r="AH3" s="88">
        <f>'Odpisy - daňové'!AG8</f>
        <v>0</v>
      </c>
      <c r="AI3" s="88">
        <f>'Odpisy - daňové'!AH8</f>
        <v>0</v>
      </c>
      <c r="AJ3" s="88">
        <f>'Odpisy - daňové'!AI8</f>
        <v>0</v>
      </c>
      <c r="AK3" s="88">
        <f>'Odpisy - daňové'!AJ8</f>
        <v>0</v>
      </c>
      <c r="AL3" s="88">
        <f>'Odpisy - daňové'!AK8</f>
        <v>0</v>
      </c>
      <c r="AM3" s="88">
        <f>'Odpisy - daňové'!AL8</f>
        <v>0</v>
      </c>
      <c r="AN3" s="88">
        <f>'Odpisy - daňové'!AM8</f>
        <v>0</v>
      </c>
      <c r="AO3" s="88">
        <f>'Odpisy - daňové'!AN8</f>
        <v>0</v>
      </c>
      <c r="AP3" s="88">
        <f>'Odpisy - daňové'!AO8</f>
        <v>0</v>
      </c>
      <c r="AQ3" s="88">
        <f>'Odpisy - daňové'!AP8</f>
        <v>0</v>
      </c>
    </row>
    <row r="4" spans="2:43">
      <c r="C4" s="87">
        <v>2</v>
      </c>
      <c r="D4" s="88">
        <f>'Odpisy - daňové'!C9</f>
        <v>0</v>
      </c>
      <c r="E4" s="88">
        <f>'Odpisy - daňové'!D9</f>
        <v>0</v>
      </c>
      <c r="F4" s="88">
        <f>'Odpisy - daňové'!E9</f>
        <v>0</v>
      </c>
      <c r="G4" s="88">
        <f>'Odpisy - daňové'!F9</f>
        <v>0</v>
      </c>
      <c r="H4" s="88">
        <f>'Odpisy - daňové'!G9</f>
        <v>0</v>
      </c>
      <c r="I4" s="88">
        <f>'Odpisy - daňové'!H9</f>
        <v>0</v>
      </c>
      <c r="J4" s="88">
        <f>'Odpisy - daňové'!I9</f>
        <v>0</v>
      </c>
      <c r="K4" s="88">
        <f>'Odpisy - daňové'!J9</f>
        <v>0</v>
      </c>
      <c r="L4" s="88">
        <f>'Odpisy - daňové'!K9</f>
        <v>0</v>
      </c>
      <c r="M4" s="88">
        <f>'Odpisy - daňové'!L9</f>
        <v>0</v>
      </c>
      <c r="N4" s="88">
        <f>'Odpisy - daňové'!M9</f>
        <v>0</v>
      </c>
      <c r="O4" s="88">
        <f>'Odpisy - daňové'!N9</f>
        <v>0</v>
      </c>
      <c r="P4" s="88">
        <f>'Odpisy - daňové'!O9</f>
        <v>0</v>
      </c>
      <c r="Q4" s="88">
        <f>'Odpisy - daňové'!P9</f>
        <v>0</v>
      </c>
      <c r="R4" s="88">
        <f>'Odpisy - daňové'!Q9</f>
        <v>0</v>
      </c>
      <c r="S4" s="88">
        <f>'Odpisy - daňové'!R9</f>
        <v>0</v>
      </c>
      <c r="T4" s="88">
        <f>'Odpisy - daňové'!S9</f>
        <v>0</v>
      </c>
      <c r="U4" s="88">
        <f>'Odpisy - daňové'!T9</f>
        <v>0</v>
      </c>
      <c r="V4" s="88">
        <f>'Odpisy - daňové'!U9</f>
        <v>0</v>
      </c>
      <c r="W4" s="88">
        <f>'Odpisy - daňové'!V9</f>
        <v>0</v>
      </c>
      <c r="X4" s="88">
        <f>'Odpisy - daňové'!W9</f>
        <v>0</v>
      </c>
      <c r="Y4" s="88">
        <f>'Odpisy - daňové'!X9</f>
        <v>0</v>
      </c>
      <c r="Z4" s="88">
        <f>'Odpisy - daňové'!Y9</f>
        <v>0</v>
      </c>
      <c r="AA4" s="88">
        <f>'Odpisy - daňové'!Z9</f>
        <v>0</v>
      </c>
      <c r="AB4" s="88">
        <f>'Odpisy - daňové'!AA9</f>
        <v>0</v>
      </c>
      <c r="AC4" s="88">
        <f>'Odpisy - daňové'!AB9</f>
        <v>0</v>
      </c>
      <c r="AD4" s="88">
        <f>'Odpisy - daňové'!AC9</f>
        <v>0</v>
      </c>
      <c r="AE4" s="88">
        <f>'Odpisy - daňové'!AD9</f>
        <v>0</v>
      </c>
      <c r="AF4" s="88">
        <f>'Odpisy - daňové'!AE9</f>
        <v>0</v>
      </c>
      <c r="AG4" s="88">
        <f>'Odpisy - daňové'!AF9</f>
        <v>0</v>
      </c>
      <c r="AH4" s="88">
        <f>'Odpisy - daňové'!AG9</f>
        <v>0</v>
      </c>
      <c r="AI4" s="88">
        <f>'Odpisy - daňové'!AH9</f>
        <v>0</v>
      </c>
      <c r="AJ4" s="88">
        <f>'Odpisy - daňové'!AI9</f>
        <v>0</v>
      </c>
      <c r="AK4" s="88">
        <f>'Odpisy - daňové'!AJ9</f>
        <v>0</v>
      </c>
      <c r="AL4" s="88">
        <f>'Odpisy - daňové'!AK9</f>
        <v>0</v>
      </c>
      <c r="AM4" s="88">
        <f>'Odpisy - daňové'!AL9</f>
        <v>0</v>
      </c>
      <c r="AN4" s="88">
        <f>'Odpisy - daňové'!AM9</f>
        <v>0</v>
      </c>
      <c r="AO4" s="88">
        <f>'Odpisy - daňové'!AN9</f>
        <v>0</v>
      </c>
      <c r="AP4" s="88">
        <f>'Odpisy - daňové'!AO9</f>
        <v>0</v>
      </c>
      <c r="AQ4" s="88">
        <f>'Odpisy - daňové'!AP9</f>
        <v>0</v>
      </c>
    </row>
    <row r="5" spans="2:43">
      <c r="C5" s="87">
        <v>3</v>
      </c>
      <c r="D5" s="88">
        <f>'Odpisy - daňové'!C10</f>
        <v>0</v>
      </c>
      <c r="E5" s="88">
        <f>'Odpisy - daňové'!D10</f>
        <v>0</v>
      </c>
      <c r="F5" s="88">
        <f>'Odpisy - daňové'!E10</f>
        <v>0</v>
      </c>
      <c r="G5" s="88">
        <f>'Odpisy - daňové'!F10</f>
        <v>0</v>
      </c>
      <c r="H5" s="88">
        <f>'Odpisy - daňové'!G10</f>
        <v>0</v>
      </c>
      <c r="I5" s="88">
        <f>'Odpisy - daňové'!H10</f>
        <v>0</v>
      </c>
      <c r="J5" s="88">
        <f>'Odpisy - daňové'!I10</f>
        <v>0</v>
      </c>
      <c r="K5" s="88">
        <f>'Odpisy - daňové'!J10</f>
        <v>0</v>
      </c>
      <c r="L5" s="88">
        <f>'Odpisy - daňové'!K10</f>
        <v>0</v>
      </c>
      <c r="M5" s="88">
        <f>'Odpisy - daňové'!L10</f>
        <v>0</v>
      </c>
      <c r="N5" s="88">
        <f>'Odpisy - daňové'!M10</f>
        <v>0</v>
      </c>
      <c r="O5" s="88">
        <f>'Odpisy - daňové'!N10</f>
        <v>0</v>
      </c>
      <c r="P5" s="88">
        <f>'Odpisy - daňové'!O10</f>
        <v>0</v>
      </c>
      <c r="Q5" s="88">
        <f>'Odpisy - daňové'!P10</f>
        <v>0</v>
      </c>
      <c r="R5" s="88">
        <f>'Odpisy - daňové'!Q10</f>
        <v>0</v>
      </c>
      <c r="S5" s="88">
        <f>'Odpisy - daňové'!R10</f>
        <v>0</v>
      </c>
      <c r="T5" s="88">
        <f>'Odpisy - daňové'!S10</f>
        <v>0</v>
      </c>
      <c r="U5" s="88">
        <f>'Odpisy - daňové'!T10</f>
        <v>0</v>
      </c>
      <c r="V5" s="88">
        <f>'Odpisy - daňové'!U10</f>
        <v>0</v>
      </c>
      <c r="W5" s="88">
        <f>'Odpisy - daňové'!V10</f>
        <v>0</v>
      </c>
      <c r="X5" s="88">
        <f>'Odpisy - daňové'!W10</f>
        <v>0</v>
      </c>
      <c r="Y5" s="88">
        <f>'Odpisy - daňové'!X10</f>
        <v>0</v>
      </c>
      <c r="Z5" s="88">
        <f>'Odpisy - daňové'!Y10</f>
        <v>0</v>
      </c>
      <c r="AA5" s="88">
        <f>'Odpisy - daňové'!Z10</f>
        <v>0</v>
      </c>
      <c r="AB5" s="88">
        <f>'Odpisy - daňové'!AA10</f>
        <v>0</v>
      </c>
      <c r="AC5" s="88">
        <f>'Odpisy - daňové'!AB10</f>
        <v>0</v>
      </c>
      <c r="AD5" s="88">
        <f>'Odpisy - daňové'!AC10</f>
        <v>0</v>
      </c>
      <c r="AE5" s="88">
        <f>'Odpisy - daňové'!AD10</f>
        <v>0</v>
      </c>
      <c r="AF5" s="88">
        <f>'Odpisy - daňové'!AE10</f>
        <v>0</v>
      </c>
      <c r="AG5" s="88">
        <f>'Odpisy - daňové'!AF10</f>
        <v>0</v>
      </c>
      <c r="AH5" s="88">
        <f>'Odpisy - daňové'!AG10</f>
        <v>0</v>
      </c>
      <c r="AI5" s="88">
        <f>'Odpisy - daňové'!AH10</f>
        <v>0</v>
      </c>
      <c r="AJ5" s="88">
        <f>'Odpisy - daňové'!AI10</f>
        <v>0</v>
      </c>
      <c r="AK5" s="88">
        <f>'Odpisy - daňové'!AJ10</f>
        <v>0</v>
      </c>
      <c r="AL5" s="88">
        <f>'Odpisy - daňové'!AK10</f>
        <v>0</v>
      </c>
      <c r="AM5" s="88">
        <f>'Odpisy - daňové'!AL10</f>
        <v>0</v>
      </c>
      <c r="AN5" s="88">
        <f>'Odpisy - daňové'!AM10</f>
        <v>0</v>
      </c>
      <c r="AO5" s="88">
        <f>'Odpisy - daňové'!AN10</f>
        <v>0</v>
      </c>
      <c r="AP5" s="88">
        <f>'Odpisy - daňové'!AO10</f>
        <v>0</v>
      </c>
      <c r="AQ5" s="88">
        <f>'Odpisy - daňové'!AP10</f>
        <v>0</v>
      </c>
    </row>
    <row r="6" spans="2:43">
      <c r="C6" s="87">
        <v>4</v>
      </c>
      <c r="D6" s="88">
        <f>'Odpisy - daňové'!C11</f>
        <v>0</v>
      </c>
      <c r="E6" s="88">
        <f>'Odpisy - daňové'!D11</f>
        <v>0</v>
      </c>
      <c r="F6" s="88">
        <f>'Odpisy - daňové'!E11</f>
        <v>0</v>
      </c>
      <c r="G6" s="88">
        <f>'Odpisy - daňové'!F11</f>
        <v>0</v>
      </c>
      <c r="H6" s="88">
        <f>'Odpisy - daňové'!G11</f>
        <v>0</v>
      </c>
      <c r="I6" s="88">
        <f>'Odpisy - daňové'!H11</f>
        <v>0</v>
      </c>
      <c r="J6" s="88">
        <f>'Odpisy - daňové'!I11</f>
        <v>0</v>
      </c>
      <c r="K6" s="88">
        <f>'Odpisy - daňové'!J11</f>
        <v>0</v>
      </c>
      <c r="L6" s="88">
        <f>'Odpisy - daňové'!K11</f>
        <v>0</v>
      </c>
      <c r="M6" s="88">
        <f>'Odpisy - daňové'!L11</f>
        <v>0</v>
      </c>
      <c r="N6" s="88">
        <f>'Odpisy - daňové'!M11</f>
        <v>0</v>
      </c>
      <c r="O6" s="88">
        <f>'Odpisy - daňové'!N11</f>
        <v>0</v>
      </c>
      <c r="P6" s="88">
        <f>'Odpisy - daňové'!O11</f>
        <v>0</v>
      </c>
      <c r="Q6" s="88">
        <f>'Odpisy - daňové'!P11</f>
        <v>0</v>
      </c>
      <c r="R6" s="88">
        <f>'Odpisy - daňové'!Q11</f>
        <v>0</v>
      </c>
      <c r="S6" s="88">
        <f>'Odpisy - daňové'!R11</f>
        <v>0</v>
      </c>
      <c r="T6" s="88">
        <f>'Odpisy - daňové'!S11</f>
        <v>0</v>
      </c>
      <c r="U6" s="88">
        <f>'Odpisy - daňové'!T11</f>
        <v>0</v>
      </c>
      <c r="V6" s="88">
        <f>'Odpisy - daňové'!U11</f>
        <v>0</v>
      </c>
      <c r="W6" s="88">
        <f>'Odpisy - daňové'!V11</f>
        <v>0</v>
      </c>
      <c r="X6" s="88">
        <f>'Odpisy - daňové'!W11</f>
        <v>0</v>
      </c>
      <c r="Y6" s="88">
        <f>'Odpisy - daňové'!X11</f>
        <v>0</v>
      </c>
      <c r="Z6" s="88">
        <f>'Odpisy - daňové'!Y11</f>
        <v>0</v>
      </c>
      <c r="AA6" s="88">
        <f>'Odpisy - daňové'!Z11</f>
        <v>0</v>
      </c>
      <c r="AB6" s="88">
        <f>'Odpisy - daňové'!AA11</f>
        <v>0</v>
      </c>
      <c r="AC6" s="88">
        <f>'Odpisy - daňové'!AB11</f>
        <v>0</v>
      </c>
      <c r="AD6" s="88">
        <f>'Odpisy - daňové'!AC11</f>
        <v>0</v>
      </c>
      <c r="AE6" s="88">
        <f>'Odpisy - daňové'!AD11</f>
        <v>0</v>
      </c>
      <c r="AF6" s="88">
        <f>'Odpisy - daňové'!AE11</f>
        <v>0</v>
      </c>
      <c r="AG6" s="88">
        <f>'Odpisy - daňové'!AF11</f>
        <v>0</v>
      </c>
      <c r="AH6" s="88">
        <f>'Odpisy - daňové'!AG11</f>
        <v>0</v>
      </c>
      <c r="AI6" s="88">
        <f>'Odpisy - daňové'!AH11</f>
        <v>0</v>
      </c>
      <c r="AJ6" s="88">
        <f>'Odpisy - daňové'!AI11</f>
        <v>0</v>
      </c>
      <c r="AK6" s="88">
        <f>'Odpisy - daňové'!AJ11</f>
        <v>0</v>
      </c>
      <c r="AL6" s="88">
        <f>'Odpisy - daňové'!AK11</f>
        <v>0</v>
      </c>
      <c r="AM6" s="88">
        <f>'Odpisy - daňové'!AL11</f>
        <v>0</v>
      </c>
      <c r="AN6" s="88">
        <f>'Odpisy - daňové'!AM11</f>
        <v>0</v>
      </c>
      <c r="AO6" s="88">
        <f>'Odpisy - daňové'!AN11</f>
        <v>0</v>
      </c>
      <c r="AP6" s="88">
        <f>'Odpisy - daňové'!AO11</f>
        <v>0</v>
      </c>
      <c r="AQ6" s="88">
        <f>'Odpisy - daňové'!AP11</f>
        <v>0</v>
      </c>
    </row>
    <row r="7" spans="2:43">
      <c r="C7" s="87">
        <v>5</v>
      </c>
      <c r="D7" s="88">
        <f>'Odpisy - daňové'!C12</f>
        <v>0</v>
      </c>
      <c r="E7" s="88">
        <f>'Odpisy - daňové'!D12</f>
        <v>0</v>
      </c>
      <c r="F7" s="88">
        <f>'Odpisy - daňové'!E12</f>
        <v>0</v>
      </c>
      <c r="G7" s="88">
        <f>'Odpisy - daňové'!F12</f>
        <v>0</v>
      </c>
      <c r="H7" s="88">
        <f>'Odpisy - daňové'!G12</f>
        <v>0</v>
      </c>
      <c r="I7" s="88">
        <f>'Odpisy - daňové'!H12</f>
        <v>0</v>
      </c>
      <c r="J7" s="88">
        <f>'Odpisy - daňové'!I12</f>
        <v>0</v>
      </c>
      <c r="K7" s="88">
        <f>'Odpisy - daňové'!J12</f>
        <v>0</v>
      </c>
      <c r="L7" s="88">
        <f>'Odpisy - daňové'!K12</f>
        <v>0</v>
      </c>
      <c r="M7" s="88">
        <f>'Odpisy - daňové'!L12</f>
        <v>0</v>
      </c>
      <c r="N7" s="88">
        <f>'Odpisy - daňové'!M12</f>
        <v>0</v>
      </c>
      <c r="O7" s="88">
        <f>'Odpisy - daňové'!N12</f>
        <v>0</v>
      </c>
      <c r="P7" s="88">
        <f>'Odpisy - daňové'!O12</f>
        <v>0</v>
      </c>
      <c r="Q7" s="88">
        <f>'Odpisy - daňové'!P12</f>
        <v>0</v>
      </c>
      <c r="R7" s="88">
        <f>'Odpisy - daňové'!Q12</f>
        <v>0</v>
      </c>
      <c r="S7" s="88">
        <f>'Odpisy - daňové'!R12</f>
        <v>0</v>
      </c>
      <c r="T7" s="88">
        <f>'Odpisy - daňové'!S12</f>
        <v>0</v>
      </c>
      <c r="U7" s="88">
        <f>'Odpisy - daňové'!T12</f>
        <v>0</v>
      </c>
      <c r="V7" s="88">
        <f>'Odpisy - daňové'!U12</f>
        <v>0</v>
      </c>
      <c r="W7" s="88">
        <f>'Odpisy - daňové'!V12</f>
        <v>0</v>
      </c>
      <c r="X7" s="88">
        <f>'Odpisy - daňové'!W12</f>
        <v>0</v>
      </c>
      <c r="Y7" s="88">
        <f>'Odpisy - daňové'!X12</f>
        <v>0</v>
      </c>
      <c r="Z7" s="88">
        <f>'Odpisy - daňové'!Y12</f>
        <v>0</v>
      </c>
      <c r="AA7" s="88">
        <f>'Odpisy - daňové'!Z12</f>
        <v>0</v>
      </c>
      <c r="AB7" s="88">
        <f>'Odpisy - daňové'!AA12</f>
        <v>0</v>
      </c>
      <c r="AC7" s="88">
        <f>'Odpisy - daňové'!AB12</f>
        <v>0</v>
      </c>
      <c r="AD7" s="88">
        <f>'Odpisy - daňové'!AC12</f>
        <v>0</v>
      </c>
      <c r="AE7" s="88">
        <f>'Odpisy - daňové'!AD12</f>
        <v>0</v>
      </c>
      <c r="AF7" s="88">
        <f>'Odpisy - daňové'!AE12</f>
        <v>0</v>
      </c>
      <c r="AG7" s="88">
        <f>'Odpisy - daňové'!AF12</f>
        <v>0</v>
      </c>
      <c r="AH7" s="88">
        <f>'Odpisy - daňové'!AG12</f>
        <v>0</v>
      </c>
      <c r="AI7" s="88">
        <f>'Odpisy - daňové'!AH12</f>
        <v>0</v>
      </c>
      <c r="AJ7" s="88">
        <f>'Odpisy - daňové'!AI12</f>
        <v>0</v>
      </c>
      <c r="AK7" s="88">
        <f>'Odpisy - daňové'!AJ12</f>
        <v>0</v>
      </c>
      <c r="AL7" s="88">
        <f>'Odpisy - daňové'!AK12</f>
        <v>0</v>
      </c>
      <c r="AM7" s="88">
        <f>'Odpisy - daňové'!AL12</f>
        <v>0</v>
      </c>
      <c r="AN7" s="88">
        <f>'Odpisy - daňové'!AM12</f>
        <v>0</v>
      </c>
      <c r="AO7" s="88">
        <f>'Odpisy - daňové'!AN12</f>
        <v>0</v>
      </c>
      <c r="AP7" s="88">
        <f>'Odpisy - daňové'!AO12</f>
        <v>0</v>
      </c>
      <c r="AQ7" s="88">
        <f>'Odpisy - daňové'!AP12</f>
        <v>0</v>
      </c>
    </row>
    <row r="8" spans="2:43">
      <c r="C8" s="87">
        <v>6</v>
      </c>
      <c r="D8" s="88">
        <f>'Odpisy - daňové'!C13</f>
        <v>0</v>
      </c>
      <c r="E8" s="88">
        <f>'Odpisy - daňové'!D13</f>
        <v>0</v>
      </c>
      <c r="F8" s="88">
        <f>'Odpisy - daňové'!E13</f>
        <v>0</v>
      </c>
      <c r="G8" s="88">
        <f>'Odpisy - daňové'!F13</f>
        <v>0</v>
      </c>
      <c r="H8" s="88">
        <f>'Odpisy - daňové'!G13</f>
        <v>0</v>
      </c>
      <c r="I8" s="88">
        <f>'Odpisy - daňové'!H13</f>
        <v>0</v>
      </c>
      <c r="J8" s="88">
        <f>'Odpisy - daňové'!I13</f>
        <v>0</v>
      </c>
      <c r="K8" s="88">
        <f>'Odpisy - daňové'!J13</f>
        <v>0</v>
      </c>
      <c r="L8" s="88">
        <f>'Odpisy - daňové'!K13</f>
        <v>0</v>
      </c>
      <c r="M8" s="88">
        <f>'Odpisy - daňové'!L13</f>
        <v>0</v>
      </c>
      <c r="N8" s="88">
        <f>'Odpisy - daňové'!M13</f>
        <v>0</v>
      </c>
      <c r="O8" s="88">
        <f>'Odpisy - daňové'!N13</f>
        <v>0</v>
      </c>
      <c r="P8" s="88">
        <f>'Odpisy - daňové'!O13</f>
        <v>0</v>
      </c>
      <c r="Q8" s="88">
        <f>'Odpisy - daňové'!P13</f>
        <v>0</v>
      </c>
      <c r="R8" s="88">
        <f>'Odpisy - daňové'!Q13</f>
        <v>0</v>
      </c>
      <c r="S8" s="88">
        <f>'Odpisy - daňové'!R13</f>
        <v>0</v>
      </c>
      <c r="T8" s="88">
        <f>'Odpisy - daňové'!S13</f>
        <v>0</v>
      </c>
      <c r="U8" s="88">
        <f>'Odpisy - daňové'!T13</f>
        <v>0</v>
      </c>
      <c r="V8" s="88">
        <f>'Odpisy - daňové'!U13</f>
        <v>0</v>
      </c>
      <c r="W8" s="88">
        <f>'Odpisy - daňové'!V13</f>
        <v>0</v>
      </c>
      <c r="X8" s="88">
        <f>'Odpisy - daňové'!W13</f>
        <v>0</v>
      </c>
      <c r="Y8" s="88">
        <f>'Odpisy - daňové'!X13</f>
        <v>0</v>
      </c>
      <c r="Z8" s="88">
        <f>'Odpisy - daňové'!Y13</f>
        <v>0</v>
      </c>
      <c r="AA8" s="88">
        <f>'Odpisy - daňové'!Z13</f>
        <v>0</v>
      </c>
      <c r="AB8" s="88">
        <f>'Odpisy - daňové'!AA13</f>
        <v>0</v>
      </c>
      <c r="AC8" s="88">
        <f>'Odpisy - daňové'!AB13</f>
        <v>0</v>
      </c>
      <c r="AD8" s="88">
        <f>'Odpisy - daňové'!AC13</f>
        <v>0</v>
      </c>
      <c r="AE8" s="88">
        <f>'Odpisy - daňové'!AD13</f>
        <v>0</v>
      </c>
      <c r="AF8" s="88">
        <f>'Odpisy - daňové'!AE13</f>
        <v>0</v>
      </c>
      <c r="AG8" s="88">
        <f>'Odpisy - daňové'!AF13</f>
        <v>0</v>
      </c>
      <c r="AH8" s="88">
        <f>'Odpisy - daňové'!AG13</f>
        <v>0</v>
      </c>
      <c r="AI8" s="88">
        <f>'Odpisy - daňové'!AH13</f>
        <v>0</v>
      </c>
      <c r="AJ8" s="88">
        <f>'Odpisy - daňové'!AI13</f>
        <v>0</v>
      </c>
      <c r="AK8" s="88">
        <f>'Odpisy - daňové'!AJ13</f>
        <v>0</v>
      </c>
      <c r="AL8" s="88">
        <f>'Odpisy - daňové'!AK13</f>
        <v>0</v>
      </c>
      <c r="AM8" s="88">
        <f>'Odpisy - daňové'!AL13</f>
        <v>0</v>
      </c>
      <c r="AN8" s="88">
        <f>'Odpisy - daňové'!AM13</f>
        <v>0</v>
      </c>
      <c r="AO8" s="88">
        <f>'Odpisy - daňové'!AN13</f>
        <v>0</v>
      </c>
      <c r="AP8" s="88">
        <f>'Odpisy - daňové'!AO13</f>
        <v>0</v>
      </c>
      <c r="AQ8" s="88">
        <f>'Odpisy - daňové'!AP13</f>
        <v>0</v>
      </c>
    </row>
    <row r="9" spans="2:43">
      <c r="C9" s="87"/>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row>
    <row r="10" spans="2:43">
      <c r="B10" s="40" t="s">
        <v>7</v>
      </c>
      <c r="C10" s="87"/>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row>
    <row r="11" spans="2:43" ht="26.4">
      <c r="B11" s="85" t="s">
        <v>8</v>
      </c>
      <c r="C11" s="85" t="s">
        <v>6</v>
      </c>
      <c r="D11" s="86"/>
      <c r="E11" s="86"/>
      <c r="F11" s="86"/>
      <c r="G11" s="86"/>
      <c r="H11" s="86"/>
      <c r="I11" s="86"/>
      <c r="J11" s="86"/>
      <c r="K11" s="86"/>
      <c r="L11" s="86"/>
      <c r="M11" s="86"/>
      <c r="N11" s="86"/>
    </row>
    <row r="12" spans="2:43">
      <c r="B12" s="87">
        <v>4</v>
      </c>
      <c r="C12" s="87">
        <v>1</v>
      </c>
      <c r="D12" s="17">
        <f t="shared" ref="D12:AQ12" si="1">D3/$B12</f>
        <v>0</v>
      </c>
      <c r="E12" s="17">
        <f t="shared" si="1"/>
        <v>0</v>
      </c>
      <c r="F12" s="17">
        <f t="shared" si="1"/>
        <v>0</v>
      </c>
      <c r="G12" s="17">
        <f t="shared" si="1"/>
        <v>0</v>
      </c>
      <c r="H12" s="17">
        <f t="shared" si="1"/>
        <v>0</v>
      </c>
      <c r="I12" s="17">
        <f t="shared" si="1"/>
        <v>0</v>
      </c>
      <c r="J12" s="17">
        <f t="shared" si="1"/>
        <v>0</v>
      </c>
      <c r="K12" s="17">
        <f t="shared" si="1"/>
        <v>0</v>
      </c>
      <c r="L12" s="17">
        <f t="shared" si="1"/>
        <v>0</v>
      </c>
      <c r="M12" s="17">
        <f t="shared" si="1"/>
        <v>0</v>
      </c>
      <c r="N12" s="17">
        <f t="shared" si="1"/>
        <v>0</v>
      </c>
      <c r="O12" s="17">
        <f t="shared" si="1"/>
        <v>0</v>
      </c>
      <c r="P12" s="17">
        <f t="shared" si="1"/>
        <v>0</v>
      </c>
      <c r="Q12" s="17">
        <f t="shared" si="1"/>
        <v>0</v>
      </c>
      <c r="R12" s="17">
        <f t="shared" si="1"/>
        <v>0</v>
      </c>
      <c r="S12" s="17">
        <f t="shared" si="1"/>
        <v>0</v>
      </c>
      <c r="T12" s="17">
        <f t="shared" si="1"/>
        <v>0</v>
      </c>
      <c r="U12" s="17">
        <f t="shared" si="1"/>
        <v>0</v>
      </c>
      <c r="V12" s="17">
        <f t="shared" si="1"/>
        <v>0</v>
      </c>
      <c r="W12" s="17">
        <f t="shared" si="1"/>
        <v>0</v>
      </c>
      <c r="X12" s="17">
        <f t="shared" si="1"/>
        <v>0</v>
      </c>
      <c r="Y12" s="17">
        <f t="shared" si="1"/>
        <v>0</v>
      </c>
      <c r="Z12" s="17">
        <f t="shared" si="1"/>
        <v>0</v>
      </c>
      <c r="AA12" s="17">
        <f t="shared" si="1"/>
        <v>0</v>
      </c>
      <c r="AB12" s="17">
        <f t="shared" si="1"/>
        <v>0</v>
      </c>
      <c r="AC12" s="17">
        <f t="shared" si="1"/>
        <v>0</v>
      </c>
      <c r="AD12" s="17">
        <f t="shared" si="1"/>
        <v>0</v>
      </c>
      <c r="AE12" s="17">
        <f t="shared" si="1"/>
        <v>0</v>
      </c>
      <c r="AF12" s="17">
        <f t="shared" si="1"/>
        <v>0</v>
      </c>
      <c r="AG12" s="17">
        <f t="shared" si="1"/>
        <v>0</v>
      </c>
      <c r="AH12" s="17">
        <f t="shared" si="1"/>
        <v>0</v>
      </c>
      <c r="AI12" s="17">
        <f t="shared" si="1"/>
        <v>0</v>
      </c>
      <c r="AJ12" s="17">
        <f t="shared" si="1"/>
        <v>0</v>
      </c>
      <c r="AK12" s="17">
        <f t="shared" si="1"/>
        <v>0</v>
      </c>
      <c r="AL12" s="17">
        <f t="shared" si="1"/>
        <v>0</v>
      </c>
      <c r="AM12" s="17">
        <f t="shared" si="1"/>
        <v>0</v>
      </c>
      <c r="AN12" s="17">
        <f t="shared" si="1"/>
        <v>0</v>
      </c>
      <c r="AO12" s="17">
        <f t="shared" si="1"/>
        <v>0</v>
      </c>
      <c r="AP12" s="17">
        <f t="shared" si="1"/>
        <v>0</v>
      </c>
      <c r="AQ12" s="17">
        <f t="shared" si="1"/>
        <v>0</v>
      </c>
    </row>
    <row r="13" spans="2:43">
      <c r="B13" s="87">
        <v>6</v>
      </c>
      <c r="C13" s="87">
        <v>2</v>
      </c>
      <c r="D13" s="17">
        <f t="shared" ref="D13:AL17" si="2">D4/$B13</f>
        <v>0</v>
      </c>
      <c r="E13" s="17">
        <f t="shared" si="2"/>
        <v>0</v>
      </c>
      <c r="F13" s="17">
        <f t="shared" si="2"/>
        <v>0</v>
      </c>
      <c r="G13" s="17">
        <f t="shared" si="2"/>
        <v>0</v>
      </c>
      <c r="H13" s="17">
        <f t="shared" si="2"/>
        <v>0</v>
      </c>
      <c r="I13" s="17">
        <f t="shared" si="2"/>
        <v>0</v>
      </c>
      <c r="J13" s="17">
        <f t="shared" si="2"/>
        <v>0</v>
      </c>
      <c r="K13" s="17">
        <f t="shared" si="2"/>
        <v>0</v>
      </c>
      <c r="L13" s="17">
        <f t="shared" si="2"/>
        <v>0</v>
      </c>
      <c r="M13" s="17">
        <f t="shared" si="2"/>
        <v>0</v>
      </c>
      <c r="N13" s="17">
        <f t="shared" si="2"/>
        <v>0</v>
      </c>
      <c r="O13" s="17">
        <f t="shared" si="2"/>
        <v>0</v>
      </c>
      <c r="P13" s="17">
        <f t="shared" si="2"/>
        <v>0</v>
      </c>
      <c r="Q13" s="17">
        <f t="shared" si="2"/>
        <v>0</v>
      </c>
      <c r="R13" s="17">
        <f t="shared" si="2"/>
        <v>0</v>
      </c>
      <c r="S13" s="17">
        <f t="shared" si="2"/>
        <v>0</v>
      </c>
      <c r="T13" s="17">
        <f t="shared" si="2"/>
        <v>0</v>
      </c>
      <c r="U13" s="17">
        <f t="shared" si="2"/>
        <v>0</v>
      </c>
      <c r="V13" s="17">
        <f t="shared" si="2"/>
        <v>0</v>
      </c>
      <c r="W13" s="17">
        <f t="shared" si="2"/>
        <v>0</v>
      </c>
      <c r="X13" s="17">
        <f t="shared" si="2"/>
        <v>0</v>
      </c>
      <c r="Y13" s="17">
        <f t="shared" si="2"/>
        <v>0</v>
      </c>
      <c r="Z13" s="17">
        <f t="shared" si="2"/>
        <v>0</v>
      </c>
      <c r="AA13" s="17">
        <f t="shared" si="2"/>
        <v>0</v>
      </c>
      <c r="AB13" s="17">
        <f t="shared" si="2"/>
        <v>0</v>
      </c>
      <c r="AC13" s="17">
        <f t="shared" si="2"/>
        <v>0</v>
      </c>
      <c r="AD13" s="17">
        <f t="shared" si="2"/>
        <v>0</v>
      </c>
      <c r="AE13" s="17">
        <f t="shared" si="2"/>
        <v>0</v>
      </c>
      <c r="AF13" s="17">
        <f t="shared" si="2"/>
        <v>0</v>
      </c>
      <c r="AG13" s="17">
        <f t="shared" si="2"/>
        <v>0</v>
      </c>
      <c r="AH13" s="17">
        <f t="shared" si="2"/>
        <v>0</v>
      </c>
      <c r="AI13" s="17">
        <f t="shared" si="2"/>
        <v>0</v>
      </c>
      <c r="AJ13" s="17">
        <f t="shared" si="2"/>
        <v>0</v>
      </c>
      <c r="AK13" s="17">
        <f t="shared" si="2"/>
        <v>0</v>
      </c>
      <c r="AL13" s="17">
        <f t="shared" si="2"/>
        <v>0</v>
      </c>
      <c r="AM13" s="17">
        <f t="shared" ref="AM13:AQ17" si="3">AM4/$B13</f>
        <v>0</v>
      </c>
      <c r="AN13" s="17">
        <f t="shared" si="3"/>
        <v>0</v>
      </c>
      <c r="AO13" s="17">
        <f t="shared" si="3"/>
        <v>0</v>
      </c>
      <c r="AP13" s="17">
        <f t="shared" si="3"/>
        <v>0</v>
      </c>
      <c r="AQ13" s="17">
        <f t="shared" si="3"/>
        <v>0</v>
      </c>
    </row>
    <row r="14" spans="2:43">
      <c r="B14" s="87">
        <v>8</v>
      </c>
      <c r="C14" s="87">
        <v>3</v>
      </c>
      <c r="D14" s="17">
        <f t="shared" si="2"/>
        <v>0</v>
      </c>
      <c r="E14" s="17">
        <f t="shared" si="2"/>
        <v>0</v>
      </c>
      <c r="F14" s="17">
        <f t="shared" si="2"/>
        <v>0</v>
      </c>
      <c r="G14" s="17">
        <f t="shared" si="2"/>
        <v>0</v>
      </c>
      <c r="H14" s="17">
        <f t="shared" si="2"/>
        <v>0</v>
      </c>
      <c r="I14" s="17">
        <f t="shared" si="2"/>
        <v>0</v>
      </c>
      <c r="J14" s="17">
        <f t="shared" si="2"/>
        <v>0</v>
      </c>
      <c r="K14" s="17">
        <f t="shared" si="2"/>
        <v>0</v>
      </c>
      <c r="L14" s="17">
        <f t="shared" si="2"/>
        <v>0</v>
      </c>
      <c r="M14" s="17">
        <f t="shared" si="2"/>
        <v>0</v>
      </c>
      <c r="N14" s="17">
        <f t="shared" si="2"/>
        <v>0</v>
      </c>
      <c r="O14" s="17">
        <f t="shared" si="2"/>
        <v>0</v>
      </c>
      <c r="P14" s="17">
        <f t="shared" si="2"/>
        <v>0</v>
      </c>
      <c r="Q14" s="17">
        <f t="shared" si="2"/>
        <v>0</v>
      </c>
      <c r="R14" s="17">
        <f t="shared" si="2"/>
        <v>0</v>
      </c>
      <c r="S14" s="17">
        <f t="shared" si="2"/>
        <v>0</v>
      </c>
      <c r="T14" s="17">
        <f t="shared" si="2"/>
        <v>0</v>
      </c>
      <c r="U14" s="17">
        <f t="shared" si="2"/>
        <v>0</v>
      </c>
      <c r="V14" s="17">
        <f t="shared" si="2"/>
        <v>0</v>
      </c>
      <c r="W14" s="17">
        <f t="shared" si="2"/>
        <v>0</v>
      </c>
      <c r="X14" s="17">
        <f t="shared" si="2"/>
        <v>0</v>
      </c>
      <c r="Y14" s="17">
        <f t="shared" si="2"/>
        <v>0</v>
      </c>
      <c r="Z14" s="17">
        <f t="shared" si="2"/>
        <v>0</v>
      </c>
      <c r="AA14" s="17">
        <f t="shared" si="2"/>
        <v>0</v>
      </c>
      <c r="AB14" s="17">
        <f t="shared" si="2"/>
        <v>0</v>
      </c>
      <c r="AC14" s="17">
        <f t="shared" si="2"/>
        <v>0</v>
      </c>
      <c r="AD14" s="17">
        <f t="shared" si="2"/>
        <v>0</v>
      </c>
      <c r="AE14" s="17">
        <f t="shared" si="2"/>
        <v>0</v>
      </c>
      <c r="AF14" s="17">
        <f t="shared" si="2"/>
        <v>0</v>
      </c>
      <c r="AG14" s="17">
        <f t="shared" si="2"/>
        <v>0</v>
      </c>
      <c r="AH14" s="17">
        <f t="shared" si="2"/>
        <v>0</v>
      </c>
      <c r="AI14" s="17">
        <f t="shared" si="2"/>
        <v>0</v>
      </c>
      <c r="AJ14" s="17">
        <f t="shared" si="2"/>
        <v>0</v>
      </c>
      <c r="AK14" s="17">
        <f t="shared" si="2"/>
        <v>0</v>
      </c>
      <c r="AL14" s="17">
        <f t="shared" si="2"/>
        <v>0</v>
      </c>
      <c r="AM14" s="17">
        <f t="shared" si="3"/>
        <v>0</v>
      </c>
      <c r="AN14" s="17">
        <f t="shared" si="3"/>
        <v>0</v>
      </c>
      <c r="AO14" s="17">
        <f t="shared" si="3"/>
        <v>0</v>
      </c>
      <c r="AP14" s="17">
        <f t="shared" si="3"/>
        <v>0</v>
      </c>
      <c r="AQ14" s="17">
        <f t="shared" si="3"/>
        <v>0</v>
      </c>
    </row>
    <row r="15" spans="2:43">
      <c r="B15" s="87">
        <v>12</v>
      </c>
      <c r="C15" s="87">
        <v>4</v>
      </c>
      <c r="D15" s="17">
        <f t="shared" si="2"/>
        <v>0</v>
      </c>
      <c r="E15" s="17">
        <f t="shared" si="2"/>
        <v>0</v>
      </c>
      <c r="F15" s="17">
        <f t="shared" si="2"/>
        <v>0</v>
      </c>
      <c r="G15" s="17">
        <f t="shared" si="2"/>
        <v>0</v>
      </c>
      <c r="H15" s="17">
        <f t="shared" si="2"/>
        <v>0</v>
      </c>
      <c r="I15" s="17">
        <f t="shared" si="2"/>
        <v>0</v>
      </c>
      <c r="J15" s="17">
        <f t="shared" si="2"/>
        <v>0</v>
      </c>
      <c r="K15" s="17">
        <f t="shared" si="2"/>
        <v>0</v>
      </c>
      <c r="L15" s="17">
        <f t="shared" si="2"/>
        <v>0</v>
      </c>
      <c r="M15" s="17">
        <f t="shared" si="2"/>
        <v>0</v>
      </c>
      <c r="N15" s="17">
        <f t="shared" si="2"/>
        <v>0</v>
      </c>
      <c r="O15" s="17">
        <f t="shared" si="2"/>
        <v>0</v>
      </c>
      <c r="P15" s="17">
        <f t="shared" si="2"/>
        <v>0</v>
      </c>
      <c r="Q15" s="17">
        <f t="shared" si="2"/>
        <v>0</v>
      </c>
      <c r="R15" s="17">
        <f t="shared" si="2"/>
        <v>0</v>
      </c>
      <c r="S15" s="17">
        <f t="shared" si="2"/>
        <v>0</v>
      </c>
      <c r="T15" s="17">
        <f t="shared" si="2"/>
        <v>0</v>
      </c>
      <c r="U15" s="17">
        <f t="shared" si="2"/>
        <v>0</v>
      </c>
      <c r="V15" s="17">
        <f t="shared" si="2"/>
        <v>0</v>
      </c>
      <c r="W15" s="17">
        <f t="shared" si="2"/>
        <v>0</v>
      </c>
      <c r="X15" s="17">
        <f t="shared" si="2"/>
        <v>0</v>
      </c>
      <c r="Y15" s="17">
        <f t="shared" si="2"/>
        <v>0</v>
      </c>
      <c r="Z15" s="17">
        <f t="shared" si="2"/>
        <v>0</v>
      </c>
      <c r="AA15" s="17">
        <f t="shared" si="2"/>
        <v>0</v>
      </c>
      <c r="AB15" s="17">
        <f t="shared" si="2"/>
        <v>0</v>
      </c>
      <c r="AC15" s="17">
        <f t="shared" si="2"/>
        <v>0</v>
      </c>
      <c r="AD15" s="17">
        <f t="shared" si="2"/>
        <v>0</v>
      </c>
      <c r="AE15" s="17">
        <f t="shared" si="2"/>
        <v>0</v>
      </c>
      <c r="AF15" s="17">
        <f t="shared" si="2"/>
        <v>0</v>
      </c>
      <c r="AG15" s="17">
        <f t="shared" si="2"/>
        <v>0</v>
      </c>
      <c r="AH15" s="17">
        <f t="shared" si="2"/>
        <v>0</v>
      </c>
      <c r="AI15" s="17">
        <f t="shared" si="2"/>
        <v>0</v>
      </c>
      <c r="AJ15" s="17">
        <f t="shared" si="2"/>
        <v>0</v>
      </c>
      <c r="AK15" s="17">
        <f t="shared" si="2"/>
        <v>0</v>
      </c>
      <c r="AL15" s="17">
        <f t="shared" si="2"/>
        <v>0</v>
      </c>
      <c r="AM15" s="17">
        <f t="shared" si="3"/>
        <v>0</v>
      </c>
      <c r="AN15" s="17">
        <f t="shared" si="3"/>
        <v>0</v>
      </c>
      <c r="AO15" s="17">
        <f t="shared" si="3"/>
        <v>0</v>
      </c>
      <c r="AP15" s="17">
        <f t="shared" si="3"/>
        <v>0</v>
      </c>
      <c r="AQ15" s="17">
        <f t="shared" si="3"/>
        <v>0</v>
      </c>
    </row>
    <row r="16" spans="2:43">
      <c r="B16" s="87">
        <v>20</v>
      </c>
      <c r="C16" s="87">
        <v>5</v>
      </c>
      <c r="D16" s="17">
        <f t="shared" si="2"/>
        <v>0</v>
      </c>
      <c r="E16" s="17">
        <f t="shared" si="2"/>
        <v>0</v>
      </c>
      <c r="F16" s="17">
        <f t="shared" si="2"/>
        <v>0</v>
      </c>
      <c r="G16" s="17">
        <f t="shared" si="2"/>
        <v>0</v>
      </c>
      <c r="H16" s="17">
        <f t="shared" si="2"/>
        <v>0</v>
      </c>
      <c r="I16" s="17">
        <f t="shared" si="2"/>
        <v>0</v>
      </c>
      <c r="J16" s="17">
        <f t="shared" si="2"/>
        <v>0</v>
      </c>
      <c r="K16" s="17">
        <f t="shared" si="2"/>
        <v>0</v>
      </c>
      <c r="L16" s="17">
        <f t="shared" si="2"/>
        <v>0</v>
      </c>
      <c r="M16" s="17">
        <f t="shared" si="2"/>
        <v>0</v>
      </c>
      <c r="N16" s="17">
        <f t="shared" si="2"/>
        <v>0</v>
      </c>
      <c r="O16" s="17">
        <f t="shared" si="2"/>
        <v>0</v>
      </c>
      <c r="P16" s="17">
        <f t="shared" si="2"/>
        <v>0</v>
      </c>
      <c r="Q16" s="17">
        <f t="shared" si="2"/>
        <v>0</v>
      </c>
      <c r="R16" s="17">
        <f t="shared" si="2"/>
        <v>0</v>
      </c>
      <c r="S16" s="17">
        <f t="shared" si="2"/>
        <v>0</v>
      </c>
      <c r="T16" s="17">
        <f t="shared" si="2"/>
        <v>0</v>
      </c>
      <c r="U16" s="17">
        <f t="shared" si="2"/>
        <v>0</v>
      </c>
      <c r="V16" s="17">
        <f t="shared" si="2"/>
        <v>0</v>
      </c>
      <c r="W16" s="17">
        <f t="shared" si="2"/>
        <v>0</v>
      </c>
      <c r="X16" s="17">
        <f t="shared" si="2"/>
        <v>0</v>
      </c>
      <c r="Y16" s="17">
        <f t="shared" si="2"/>
        <v>0</v>
      </c>
      <c r="Z16" s="17">
        <f t="shared" si="2"/>
        <v>0</v>
      </c>
      <c r="AA16" s="17">
        <f t="shared" si="2"/>
        <v>0</v>
      </c>
      <c r="AB16" s="17">
        <f t="shared" si="2"/>
        <v>0</v>
      </c>
      <c r="AC16" s="17">
        <f t="shared" si="2"/>
        <v>0</v>
      </c>
      <c r="AD16" s="17">
        <f t="shared" si="2"/>
        <v>0</v>
      </c>
      <c r="AE16" s="17">
        <f t="shared" si="2"/>
        <v>0</v>
      </c>
      <c r="AF16" s="17">
        <f t="shared" si="2"/>
        <v>0</v>
      </c>
      <c r="AG16" s="17">
        <f t="shared" si="2"/>
        <v>0</v>
      </c>
      <c r="AH16" s="17">
        <f t="shared" si="2"/>
        <v>0</v>
      </c>
      <c r="AI16" s="17">
        <f t="shared" si="2"/>
        <v>0</v>
      </c>
      <c r="AJ16" s="17">
        <f t="shared" si="2"/>
        <v>0</v>
      </c>
      <c r="AK16" s="17">
        <f t="shared" si="2"/>
        <v>0</v>
      </c>
      <c r="AL16" s="17">
        <f t="shared" si="2"/>
        <v>0</v>
      </c>
      <c r="AM16" s="17">
        <f t="shared" si="3"/>
        <v>0</v>
      </c>
      <c r="AN16" s="17">
        <f t="shared" si="3"/>
        <v>0</v>
      </c>
      <c r="AO16" s="17">
        <f t="shared" si="3"/>
        <v>0</v>
      </c>
      <c r="AP16" s="17">
        <f t="shared" si="3"/>
        <v>0</v>
      </c>
      <c r="AQ16" s="17">
        <f t="shared" si="3"/>
        <v>0</v>
      </c>
    </row>
    <row r="17" spans="2:43">
      <c r="B17" s="87">
        <v>40</v>
      </c>
      <c r="C17" s="87">
        <v>6</v>
      </c>
      <c r="D17" s="17">
        <f t="shared" si="2"/>
        <v>0</v>
      </c>
      <c r="E17" s="17">
        <f t="shared" si="2"/>
        <v>0</v>
      </c>
      <c r="F17" s="17">
        <f t="shared" si="2"/>
        <v>0</v>
      </c>
      <c r="G17" s="17">
        <f t="shared" si="2"/>
        <v>0</v>
      </c>
      <c r="H17" s="17">
        <f t="shared" si="2"/>
        <v>0</v>
      </c>
      <c r="I17" s="17">
        <f t="shared" si="2"/>
        <v>0</v>
      </c>
      <c r="J17" s="17">
        <f t="shared" si="2"/>
        <v>0</v>
      </c>
      <c r="K17" s="17">
        <f t="shared" si="2"/>
        <v>0</v>
      </c>
      <c r="L17" s="17">
        <f t="shared" si="2"/>
        <v>0</v>
      </c>
      <c r="M17" s="17">
        <f t="shared" si="2"/>
        <v>0</v>
      </c>
      <c r="N17" s="17">
        <f t="shared" si="2"/>
        <v>0</v>
      </c>
      <c r="O17" s="17">
        <f t="shared" si="2"/>
        <v>0</v>
      </c>
      <c r="P17" s="17">
        <f t="shared" si="2"/>
        <v>0</v>
      </c>
      <c r="Q17" s="17">
        <f t="shared" si="2"/>
        <v>0</v>
      </c>
      <c r="R17" s="17">
        <f t="shared" si="2"/>
        <v>0</v>
      </c>
      <c r="S17" s="17">
        <f t="shared" si="2"/>
        <v>0</v>
      </c>
      <c r="T17" s="17">
        <f t="shared" si="2"/>
        <v>0</v>
      </c>
      <c r="U17" s="17">
        <f t="shared" si="2"/>
        <v>0</v>
      </c>
      <c r="V17" s="17">
        <f t="shared" si="2"/>
        <v>0</v>
      </c>
      <c r="W17" s="17">
        <f t="shared" si="2"/>
        <v>0</v>
      </c>
      <c r="X17" s="17">
        <f t="shared" si="2"/>
        <v>0</v>
      </c>
      <c r="Y17" s="17">
        <f t="shared" si="2"/>
        <v>0</v>
      </c>
      <c r="Z17" s="17">
        <f t="shared" si="2"/>
        <v>0</v>
      </c>
      <c r="AA17" s="17">
        <f t="shared" si="2"/>
        <v>0</v>
      </c>
      <c r="AB17" s="17">
        <f t="shared" si="2"/>
        <v>0</v>
      </c>
      <c r="AC17" s="17">
        <f t="shared" si="2"/>
        <v>0</v>
      </c>
      <c r="AD17" s="17">
        <f t="shared" si="2"/>
        <v>0</v>
      </c>
      <c r="AE17" s="17">
        <f t="shared" si="2"/>
        <v>0</v>
      </c>
      <c r="AF17" s="17">
        <f t="shared" si="2"/>
        <v>0</v>
      </c>
      <c r="AG17" s="17">
        <f t="shared" si="2"/>
        <v>0</v>
      </c>
      <c r="AH17" s="17">
        <f t="shared" si="2"/>
        <v>0</v>
      </c>
      <c r="AI17" s="17">
        <f t="shared" si="2"/>
        <v>0</v>
      </c>
      <c r="AJ17" s="17">
        <f t="shared" si="2"/>
        <v>0</v>
      </c>
      <c r="AK17" s="17">
        <f t="shared" si="2"/>
        <v>0</v>
      </c>
      <c r="AL17" s="17">
        <f t="shared" si="2"/>
        <v>0</v>
      </c>
      <c r="AM17" s="17">
        <f t="shared" si="3"/>
        <v>0</v>
      </c>
      <c r="AN17" s="17">
        <f t="shared" si="3"/>
        <v>0</v>
      </c>
      <c r="AO17" s="17">
        <f t="shared" si="3"/>
        <v>0</v>
      </c>
      <c r="AP17" s="17">
        <f t="shared" si="3"/>
        <v>0</v>
      </c>
      <c r="AQ17" s="17">
        <f t="shared" si="3"/>
        <v>0</v>
      </c>
    </row>
    <row r="19" spans="2:43">
      <c r="B19" s="18" t="s">
        <v>9</v>
      </c>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row>
    <row r="20" spans="2:43">
      <c r="C20" s="87">
        <v>1</v>
      </c>
      <c r="D20" s="88">
        <f t="shared" ref="D20:D25" si="4">SUM(D12)</f>
        <v>0</v>
      </c>
      <c r="E20" s="88">
        <f t="shared" ref="E20:E25" si="5">SUM(D12:E12)</f>
        <v>0</v>
      </c>
      <c r="F20" s="88">
        <f t="shared" ref="F20:F25" si="6">SUM(D12:F12)</f>
        <v>0</v>
      </c>
      <c r="G20" s="88">
        <f>SUM(D12:G12)</f>
        <v>0</v>
      </c>
      <c r="H20" s="88">
        <f>SUM(E12:H12)</f>
        <v>0</v>
      </c>
      <c r="I20" s="88">
        <f t="shared" ref="I20:AQ20" si="7">SUM(F12:I12)</f>
        <v>0</v>
      </c>
      <c r="J20" s="88">
        <f t="shared" si="7"/>
        <v>0</v>
      </c>
      <c r="K20" s="88">
        <f t="shared" si="7"/>
        <v>0</v>
      </c>
      <c r="L20" s="88">
        <f t="shared" si="7"/>
        <v>0</v>
      </c>
      <c r="M20" s="88">
        <f t="shared" si="7"/>
        <v>0</v>
      </c>
      <c r="N20" s="88">
        <f t="shared" si="7"/>
        <v>0</v>
      </c>
      <c r="O20" s="88">
        <f t="shared" si="7"/>
        <v>0</v>
      </c>
      <c r="P20" s="88">
        <f t="shared" si="7"/>
        <v>0</v>
      </c>
      <c r="Q20" s="88">
        <f t="shared" si="7"/>
        <v>0</v>
      </c>
      <c r="R20" s="88">
        <f t="shared" si="7"/>
        <v>0</v>
      </c>
      <c r="S20" s="88">
        <f t="shared" si="7"/>
        <v>0</v>
      </c>
      <c r="T20" s="88">
        <f t="shared" si="7"/>
        <v>0</v>
      </c>
      <c r="U20" s="88">
        <f t="shared" si="7"/>
        <v>0</v>
      </c>
      <c r="V20" s="88">
        <f t="shared" si="7"/>
        <v>0</v>
      </c>
      <c r="W20" s="88">
        <f t="shared" si="7"/>
        <v>0</v>
      </c>
      <c r="X20" s="88">
        <f t="shared" si="7"/>
        <v>0</v>
      </c>
      <c r="Y20" s="88">
        <f t="shared" si="7"/>
        <v>0</v>
      </c>
      <c r="Z20" s="88">
        <f t="shared" si="7"/>
        <v>0</v>
      </c>
      <c r="AA20" s="88">
        <f t="shared" si="7"/>
        <v>0</v>
      </c>
      <c r="AB20" s="88">
        <f t="shared" si="7"/>
        <v>0</v>
      </c>
      <c r="AC20" s="88">
        <f t="shared" si="7"/>
        <v>0</v>
      </c>
      <c r="AD20" s="88">
        <f t="shared" si="7"/>
        <v>0</v>
      </c>
      <c r="AE20" s="88">
        <f t="shared" si="7"/>
        <v>0</v>
      </c>
      <c r="AF20" s="88">
        <f t="shared" si="7"/>
        <v>0</v>
      </c>
      <c r="AG20" s="88">
        <f t="shared" si="7"/>
        <v>0</v>
      </c>
      <c r="AH20" s="88">
        <f t="shared" si="7"/>
        <v>0</v>
      </c>
      <c r="AI20" s="88">
        <f t="shared" si="7"/>
        <v>0</v>
      </c>
      <c r="AJ20" s="88">
        <f t="shared" si="7"/>
        <v>0</v>
      </c>
      <c r="AK20" s="88">
        <f t="shared" si="7"/>
        <v>0</v>
      </c>
      <c r="AL20" s="88">
        <f t="shared" si="7"/>
        <v>0</v>
      </c>
      <c r="AM20" s="88">
        <f t="shared" si="7"/>
        <v>0</v>
      </c>
      <c r="AN20" s="88">
        <f t="shared" si="7"/>
        <v>0</v>
      </c>
      <c r="AO20" s="88">
        <f t="shared" si="7"/>
        <v>0</v>
      </c>
      <c r="AP20" s="88">
        <f t="shared" si="7"/>
        <v>0</v>
      </c>
      <c r="AQ20" s="88">
        <f t="shared" si="7"/>
        <v>0</v>
      </c>
    </row>
    <row r="21" spans="2:43">
      <c r="C21" s="87">
        <v>2</v>
      </c>
      <c r="D21" s="88">
        <f t="shared" si="4"/>
        <v>0</v>
      </c>
      <c r="E21" s="88">
        <f t="shared" si="5"/>
        <v>0</v>
      </c>
      <c r="F21" s="88">
        <f t="shared" si="6"/>
        <v>0</v>
      </c>
      <c r="G21" s="88">
        <f>SUM(D13:G13)</f>
        <v>0</v>
      </c>
      <c r="H21" s="88">
        <f>SUM(D13:H13)</f>
        <v>0</v>
      </c>
      <c r="I21" s="88">
        <f>SUM(D13:I13)</f>
        <v>0</v>
      </c>
      <c r="J21" s="88">
        <f>SUM(E13:J13)</f>
        <v>0</v>
      </c>
      <c r="K21" s="88">
        <f t="shared" ref="K21:AQ21" si="8">SUM(F13:K13)</f>
        <v>0</v>
      </c>
      <c r="L21" s="88">
        <f t="shared" si="8"/>
        <v>0</v>
      </c>
      <c r="M21" s="88">
        <f t="shared" si="8"/>
        <v>0</v>
      </c>
      <c r="N21" s="88">
        <f t="shared" si="8"/>
        <v>0</v>
      </c>
      <c r="O21" s="88">
        <f t="shared" si="8"/>
        <v>0</v>
      </c>
      <c r="P21" s="88">
        <f t="shared" si="8"/>
        <v>0</v>
      </c>
      <c r="Q21" s="88">
        <f t="shared" si="8"/>
        <v>0</v>
      </c>
      <c r="R21" s="88">
        <f t="shared" si="8"/>
        <v>0</v>
      </c>
      <c r="S21" s="88">
        <f t="shared" si="8"/>
        <v>0</v>
      </c>
      <c r="T21" s="88">
        <f t="shared" si="8"/>
        <v>0</v>
      </c>
      <c r="U21" s="88">
        <f t="shared" si="8"/>
        <v>0</v>
      </c>
      <c r="V21" s="88">
        <f t="shared" si="8"/>
        <v>0</v>
      </c>
      <c r="W21" s="88">
        <f t="shared" si="8"/>
        <v>0</v>
      </c>
      <c r="X21" s="88">
        <f t="shared" si="8"/>
        <v>0</v>
      </c>
      <c r="Y21" s="88">
        <f t="shared" si="8"/>
        <v>0</v>
      </c>
      <c r="Z21" s="88">
        <f t="shared" si="8"/>
        <v>0</v>
      </c>
      <c r="AA21" s="88">
        <f t="shared" si="8"/>
        <v>0</v>
      </c>
      <c r="AB21" s="88">
        <f t="shared" si="8"/>
        <v>0</v>
      </c>
      <c r="AC21" s="88">
        <f t="shared" si="8"/>
        <v>0</v>
      </c>
      <c r="AD21" s="88">
        <f t="shared" si="8"/>
        <v>0</v>
      </c>
      <c r="AE21" s="88">
        <f t="shared" si="8"/>
        <v>0</v>
      </c>
      <c r="AF21" s="88">
        <f t="shared" si="8"/>
        <v>0</v>
      </c>
      <c r="AG21" s="88">
        <f t="shared" si="8"/>
        <v>0</v>
      </c>
      <c r="AH21" s="88">
        <f t="shared" si="8"/>
        <v>0</v>
      </c>
      <c r="AI21" s="88">
        <f t="shared" si="8"/>
        <v>0</v>
      </c>
      <c r="AJ21" s="88">
        <f t="shared" si="8"/>
        <v>0</v>
      </c>
      <c r="AK21" s="88">
        <f t="shared" si="8"/>
        <v>0</v>
      </c>
      <c r="AL21" s="88">
        <f t="shared" si="8"/>
        <v>0</v>
      </c>
      <c r="AM21" s="88">
        <f t="shared" si="8"/>
        <v>0</v>
      </c>
      <c r="AN21" s="88">
        <f t="shared" si="8"/>
        <v>0</v>
      </c>
      <c r="AO21" s="88">
        <f t="shared" si="8"/>
        <v>0</v>
      </c>
      <c r="AP21" s="88">
        <f t="shared" si="8"/>
        <v>0</v>
      </c>
      <c r="AQ21" s="88">
        <f t="shared" si="8"/>
        <v>0</v>
      </c>
    </row>
    <row r="22" spans="2:43">
      <c r="C22" s="87">
        <v>3</v>
      </c>
      <c r="D22" s="88">
        <f t="shared" si="4"/>
        <v>0</v>
      </c>
      <c r="E22" s="88">
        <f t="shared" si="5"/>
        <v>0</v>
      </c>
      <c r="F22" s="88">
        <f t="shared" si="6"/>
        <v>0</v>
      </c>
      <c r="G22" s="88">
        <f>SUM(D14:G14)</f>
        <v>0</v>
      </c>
      <c r="H22" s="88">
        <f>SUM(D14:H14)</f>
        <v>0</v>
      </c>
      <c r="I22" s="88">
        <f>SUM(D14:I14)</f>
        <v>0</v>
      </c>
      <c r="J22" s="88">
        <f>SUM(D14:J14)</f>
        <v>0</v>
      </c>
      <c r="K22" s="88">
        <f t="shared" ref="K22:Q22" si="9">SUM(D14:K14)</f>
        <v>0</v>
      </c>
      <c r="L22" s="88">
        <f t="shared" si="9"/>
        <v>0</v>
      </c>
      <c r="M22" s="88">
        <f t="shared" si="9"/>
        <v>0</v>
      </c>
      <c r="N22" s="88">
        <f t="shared" si="9"/>
        <v>0</v>
      </c>
      <c r="O22" s="88">
        <f t="shared" si="9"/>
        <v>0</v>
      </c>
      <c r="P22" s="88">
        <f t="shared" si="9"/>
        <v>0</v>
      </c>
      <c r="Q22" s="88">
        <f t="shared" si="9"/>
        <v>0</v>
      </c>
      <c r="R22" s="88">
        <f t="shared" ref="R22:AQ24" si="10">SUM(G14:R14)</f>
        <v>0</v>
      </c>
      <c r="S22" s="88">
        <f t="shared" si="10"/>
        <v>0</v>
      </c>
      <c r="T22" s="88">
        <f t="shared" si="10"/>
        <v>0</v>
      </c>
      <c r="U22" s="88">
        <f t="shared" si="10"/>
        <v>0</v>
      </c>
      <c r="V22" s="88">
        <f t="shared" si="10"/>
        <v>0</v>
      </c>
      <c r="W22" s="88">
        <f t="shared" si="10"/>
        <v>0</v>
      </c>
      <c r="X22" s="88">
        <f t="shared" si="10"/>
        <v>0</v>
      </c>
      <c r="Y22" s="88">
        <f t="shared" si="10"/>
        <v>0</v>
      </c>
      <c r="Z22" s="88">
        <f t="shared" si="10"/>
        <v>0</v>
      </c>
      <c r="AA22" s="88">
        <f t="shared" si="10"/>
        <v>0</v>
      </c>
      <c r="AB22" s="88">
        <f t="shared" si="10"/>
        <v>0</v>
      </c>
      <c r="AC22" s="88">
        <f t="shared" si="10"/>
        <v>0</v>
      </c>
      <c r="AD22" s="88">
        <f t="shared" si="10"/>
        <v>0</v>
      </c>
      <c r="AE22" s="88">
        <f t="shared" si="10"/>
        <v>0</v>
      </c>
      <c r="AF22" s="88">
        <f t="shared" si="10"/>
        <v>0</v>
      </c>
      <c r="AG22" s="88">
        <f t="shared" si="10"/>
        <v>0</v>
      </c>
      <c r="AH22" s="88">
        <f t="shared" si="10"/>
        <v>0</v>
      </c>
      <c r="AI22" s="88">
        <f t="shared" si="10"/>
        <v>0</v>
      </c>
      <c r="AJ22" s="88">
        <f t="shared" si="10"/>
        <v>0</v>
      </c>
      <c r="AK22" s="88">
        <f t="shared" si="10"/>
        <v>0</v>
      </c>
      <c r="AL22" s="88">
        <f t="shared" si="10"/>
        <v>0</v>
      </c>
      <c r="AM22" s="88">
        <f t="shared" si="10"/>
        <v>0</v>
      </c>
      <c r="AN22" s="88">
        <f t="shared" si="10"/>
        <v>0</v>
      </c>
      <c r="AO22" s="88">
        <f t="shared" si="10"/>
        <v>0</v>
      </c>
      <c r="AP22" s="88">
        <f t="shared" si="10"/>
        <v>0</v>
      </c>
      <c r="AQ22" s="88">
        <f t="shared" si="10"/>
        <v>0</v>
      </c>
    </row>
    <row r="23" spans="2:43">
      <c r="C23" s="87">
        <v>4</v>
      </c>
      <c r="D23" s="88">
        <f t="shared" si="4"/>
        <v>0</v>
      </c>
      <c r="E23" s="88">
        <f t="shared" si="5"/>
        <v>0</v>
      </c>
      <c r="F23" s="88">
        <f t="shared" si="6"/>
        <v>0</v>
      </c>
      <c r="G23" s="88">
        <f>SUM(D15:G15)</f>
        <v>0</v>
      </c>
      <c r="H23" s="88">
        <f>SUM(D15:H15)</f>
        <v>0</v>
      </c>
      <c r="I23" s="88">
        <f>SUM(D15:I15)</f>
        <v>0</v>
      </c>
      <c r="J23" s="88">
        <f>SUM(D15:J15)</f>
        <v>0</v>
      </c>
      <c r="K23" s="88">
        <f>SUM(D15:K15)</f>
        <v>0</v>
      </c>
      <c r="L23" s="88">
        <f>SUM(D15:L15)</f>
        <v>0</v>
      </c>
      <c r="M23" s="88">
        <f>SUM(D15:M15)</f>
        <v>0</v>
      </c>
      <c r="N23" s="88">
        <f>SUM(D15:N15)</f>
        <v>0</v>
      </c>
      <c r="O23" s="88">
        <f t="shared" ref="O23:Q24" si="11">SUM(D15:O15)</f>
        <v>0</v>
      </c>
      <c r="P23" s="88">
        <f t="shared" si="11"/>
        <v>0</v>
      </c>
      <c r="Q23" s="88">
        <f t="shared" si="11"/>
        <v>0</v>
      </c>
      <c r="R23" s="88">
        <f t="shared" si="10"/>
        <v>0</v>
      </c>
      <c r="S23" s="88">
        <f t="shared" si="10"/>
        <v>0</v>
      </c>
      <c r="T23" s="88">
        <f t="shared" si="10"/>
        <v>0</v>
      </c>
      <c r="U23" s="88">
        <f t="shared" si="10"/>
        <v>0</v>
      </c>
      <c r="V23" s="88">
        <f t="shared" si="10"/>
        <v>0</v>
      </c>
      <c r="W23" s="88">
        <f t="shared" si="10"/>
        <v>0</v>
      </c>
      <c r="X23" s="88">
        <f t="shared" si="10"/>
        <v>0</v>
      </c>
      <c r="Y23" s="88">
        <f t="shared" si="10"/>
        <v>0</v>
      </c>
      <c r="Z23" s="88">
        <f t="shared" si="10"/>
        <v>0</v>
      </c>
      <c r="AA23" s="88">
        <f t="shared" si="10"/>
        <v>0</v>
      </c>
      <c r="AB23" s="88">
        <f t="shared" si="10"/>
        <v>0</v>
      </c>
      <c r="AC23" s="88">
        <f t="shared" si="10"/>
        <v>0</v>
      </c>
      <c r="AD23" s="88">
        <f t="shared" si="10"/>
        <v>0</v>
      </c>
      <c r="AE23" s="88">
        <f t="shared" si="10"/>
        <v>0</v>
      </c>
      <c r="AF23" s="88">
        <f t="shared" si="10"/>
        <v>0</v>
      </c>
      <c r="AG23" s="88">
        <f t="shared" si="10"/>
        <v>0</v>
      </c>
      <c r="AH23" s="88">
        <f t="shared" si="10"/>
        <v>0</v>
      </c>
      <c r="AI23" s="88">
        <f t="shared" si="10"/>
        <v>0</v>
      </c>
      <c r="AJ23" s="88">
        <f t="shared" si="10"/>
        <v>0</v>
      </c>
      <c r="AK23" s="88">
        <f t="shared" si="10"/>
        <v>0</v>
      </c>
      <c r="AL23" s="88">
        <f t="shared" si="10"/>
        <v>0</v>
      </c>
      <c r="AM23" s="88">
        <f t="shared" si="10"/>
        <v>0</v>
      </c>
      <c r="AN23" s="88">
        <f t="shared" si="10"/>
        <v>0</v>
      </c>
      <c r="AO23" s="88">
        <f t="shared" si="10"/>
        <v>0</v>
      </c>
      <c r="AP23" s="88">
        <f t="shared" si="10"/>
        <v>0</v>
      </c>
      <c r="AQ23" s="88">
        <f t="shared" si="10"/>
        <v>0</v>
      </c>
    </row>
    <row r="24" spans="2:43">
      <c r="C24" s="87">
        <v>5</v>
      </c>
      <c r="D24" s="88">
        <f t="shared" si="4"/>
        <v>0</v>
      </c>
      <c r="E24" s="88">
        <f t="shared" si="5"/>
        <v>0</v>
      </c>
      <c r="F24" s="88">
        <f t="shared" si="6"/>
        <v>0</v>
      </c>
      <c r="G24" s="88">
        <f>SUM(D16:G16)</f>
        <v>0</v>
      </c>
      <c r="H24" s="88">
        <f>SUM(D16:H16)</f>
        <v>0</v>
      </c>
      <c r="I24" s="88">
        <f>SUM(D16:I16)</f>
        <v>0</v>
      </c>
      <c r="J24" s="88">
        <f>SUM(D16:J16)</f>
        <v>0</v>
      </c>
      <c r="K24" s="88">
        <f>SUM(D16:K16)</f>
        <v>0</v>
      </c>
      <c r="L24" s="88">
        <f>SUM(D16:L16)</f>
        <v>0</v>
      </c>
      <c r="M24" s="88">
        <f>SUM(D16:M16)</f>
        <v>0</v>
      </c>
      <c r="N24" s="88">
        <f>SUM(D16:N16)</f>
        <v>0</v>
      </c>
      <c r="O24" s="88">
        <f t="shared" si="11"/>
        <v>0</v>
      </c>
      <c r="P24" s="88">
        <f>SUM(D16:P16)</f>
        <v>0</v>
      </c>
      <c r="Q24" s="88">
        <f>SUM(D16:Q16)</f>
        <v>0</v>
      </c>
      <c r="R24" s="88">
        <f>SUM(D16:R16)</f>
        <v>0</v>
      </c>
      <c r="S24" s="88">
        <f>SUM($D$16:S16)</f>
        <v>0</v>
      </c>
      <c r="T24" s="88">
        <f>SUM($D$16:T16)</f>
        <v>0</v>
      </c>
      <c r="U24" s="88">
        <f>SUM($D$16:U16)</f>
        <v>0</v>
      </c>
      <c r="V24" s="88">
        <f>SUM($D$16:V16)</f>
        <v>0</v>
      </c>
      <c r="W24" s="88">
        <f>SUM($D$16:W16)</f>
        <v>0</v>
      </c>
      <c r="X24" s="88">
        <f t="shared" si="10"/>
        <v>0</v>
      </c>
      <c r="Y24" s="88">
        <f t="shared" si="10"/>
        <v>0</v>
      </c>
      <c r="Z24" s="88">
        <f t="shared" si="10"/>
        <v>0</v>
      </c>
      <c r="AA24" s="88">
        <f t="shared" si="10"/>
        <v>0</v>
      </c>
      <c r="AB24" s="88">
        <f t="shared" si="10"/>
        <v>0</v>
      </c>
      <c r="AC24" s="88">
        <f t="shared" si="10"/>
        <v>0</v>
      </c>
      <c r="AD24" s="88">
        <f t="shared" si="10"/>
        <v>0</v>
      </c>
      <c r="AE24" s="88">
        <f t="shared" si="10"/>
        <v>0</v>
      </c>
      <c r="AF24" s="88">
        <f t="shared" si="10"/>
        <v>0</v>
      </c>
      <c r="AG24" s="88">
        <f t="shared" si="10"/>
        <v>0</v>
      </c>
      <c r="AH24" s="88">
        <f t="shared" si="10"/>
        <v>0</v>
      </c>
      <c r="AI24" s="88">
        <f t="shared" si="10"/>
        <v>0</v>
      </c>
      <c r="AJ24" s="88">
        <f t="shared" si="10"/>
        <v>0</v>
      </c>
      <c r="AK24" s="88">
        <f t="shared" si="10"/>
        <v>0</v>
      </c>
      <c r="AL24" s="88">
        <f t="shared" si="10"/>
        <v>0</v>
      </c>
      <c r="AM24" s="88">
        <f t="shared" si="10"/>
        <v>0</v>
      </c>
      <c r="AN24" s="88">
        <f t="shared" si="10"/>
        <v>0</v>
      </c>
      <c r="AO24" s="88">
        <f t="shared" si="10"/>
        <v>0</v>
      </c>
      <c r="AP24" s="88">
        <f t="shared" si="10"/>
        <v>0</v>
      </c>
      <c r="AQ24" s="88">
        <f t="shared" si="10"/>
        <v>0</v>
      </c>
    </row>
    <row r="25" spans="2:43">
      <c r="C25" s="87">
        <v>6</v>
      </c>
      <c r="D25" s="88">
        <f t="shared" si="4"/>
        <v>0</v>
      </c>
      <c r="E25" s="88">
        <f t="shared" si="5"/>
        <v>0</v>
      </c>
      <c r="F25" s="88">
        <f t="shared" si="6"/>
        <v>0</v>
      </c>
      <c r="G25" s="88">
        <f>SUM(D17:G17)</f>
        <v>0</v>
      </c>
      <c r="H25" s="88">
        <f>SUM(D17:H17)</f>
        <v>0</v>
      </c>
      <c r="I25" s="88">
        <f>SUM(D17:I17)</f>
        <v>0</v>
      </c>
      <c r="J25" s="88">
        <f>SUM(D17:J17)</f>
        <v>0</v>
      </c>
      <c r="K25" s="88">
        <f>SUM(D17:K17)</f>
        <v>0</v>
      </c>
      <c r="L25" s="88">
        <f>SUM(D17:L17)</f>
        <v>0</v>
      </c>
      <c r="M25" s="88">
        <f>SUM(D17:M17)</f>
        <v>0</v>
      </c>
      <c r="N25" s="88">
        <f>SUM(D17:N17)</f>
        <v>0</v>
      </c>
      <c r="O25" s="88">
        <f>SUM($D$17:O17)</f>
        <v>0</v>
      </c>
      <c r="P25" s="88">
        <f>SUM($D$17:P17)</f>
        <v>0</v>
      </c>
      <c r="Q25" s="88">
        <f>SUM($D$17:Q17)</f>
        <v>0</v>
      </c>
      <c r="R25" s="88">
        <f>SUM($D$17:R17)</f>
        <v>0</v>
      </c>
      <c r="S25" s="88">
        <f>SUM($D$17:S17)</f>
        <v>0</v>
      </c>
      <c r="T25" s="88">
        <f>SUM($D$17:T17)</f>
        <v>0</v>
      </c>
      <c r="U25" s="88">
        <f>SUM($D$17:U17)</f>
        <v>0</v>
      </c>
      <c r="V25" s="88">
        <f>SUM($D$17:V17)</f>
        <v>0</v>
      </c>
      <c r="W25" s="88">
        <f>SUM($D$17:W17)</f>
        <v>0</v>
      </c>
      <c r="X25" s="88">
        <f>SUM($D$17:X17)</f>
        <v>0</v>
      </c>
      <c r="Y25" s="88">
        <f>SUM($D$17:Y17)</f>
        <v>0</v>
      </c>
      <c r="Z25" s="88">
        <f>SUM($D$17:Z17)</f>
        <v>0</v>
      </c>
      <c r="AA25" s="88">
        <f>SUM($D$17:AA17)</f>
        <v>0</v>
      </c>
      <c r="AB25" s="88">
        <f>SUM($D$17:AB17)</f>
        <v>0</v>
      </c>
      <c r="AC25" s="88">
        <f>SUM($D$17:AC17)</f>
        <v>0</v>
      </c>
      <c r="AD25" s="88">
        <f>SUM($D$17:AD17)</f>
        <v>0</v>
      </c>
      <c r="AE25" s="88">
        <f>SUM($D$17:AE17)</f>
        <v>0</v>
      </c>
      <c r="AF25" s="88">
        <f>SUM($D$17:AF17)</f>
        <v>0</v>
      </c>
      <c r="AG25" s="88">
        <f>SUM($D$17:AG17)</f>
        <v>0</v>
      </c>
      <c r="AH25" s="88">
        <f>SUM($D$17:AH17)</f>
        <v>0</v>
      </c>
      <c r="AI25" s="88">
        <f>SUM($D$17:AI17)</f>
        <v>0</v>
      </c>
      <c r="AJ25" s="88">
        <f>SUM($D$17:AJ17)</f>
        <v>0</v>
      </c>
      <c r="AK25" s="88">
        <f>SUM($D$17:AK17)</f>
        <v>0</v>
      </c>
      <c r="AL25" s="88">
        <f>SUM($D$17:AL17)</f>
        <v>0</v>
      </c>
      <c r="AM25" s="88">
        <f>SUM($D$17:AM17)</f>
        <v>0</v>
      </c>
      <c r="AN25" s="88">
        <f>SUM($D$17:AN17)</f>
        <v>0</v>
      </c>
      <c r="AO25" s="88">
        <f>SUM($D$17:AO17)</f>
        <v>0</v>
      </c>
      <c r="AP25" s="88">
        <f>SUM($D$17:AP17)</f>
        <v>0</v>
      </c>
      <c r="AQ25" s="88">
        <f>SUM($D$17:AQ17)</f>
        <v>0</v>
      </c>
    </row>
  </sheetData>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ignoredErrors>
    <ignoredError sqref="D2:AQ2" unlockedFormula="1"/>
  </ignoredErrors>
</worksheet>
</file>

<file path=xl/worksheets/sheet15.xml><?xml version="1.0" encoding="utf-8"?>
<worksheet xmlns="http://schemas.openxmlformats.org/spreadsheetml/2006/main" xmlns:r="http://schemas.openxmlformats.org/officeDocument/2006/relationships">
  <sheetPr codeName="Hárok11">
    <pageSetUpPr fitToPage="1"/>
  </sheetPr>
  <dimension ref="A1:AP45"/>
  <sheetViews>
    <sheetView topLeftCell="A16" workbookViewId="0">
      <selection activeCell="E27" sqref="E27"/>
    </sheetView>
  </sheetViews>
  <sheetFormatPr defaultColWidth="9.109375" defaultRowHeight="13.2"/>
  <cols>
    <col min="1" max="1" width="9.109375" style="11"/>
    <col min="2" max="2" width="10.5546875" style="11" customWidth="1"/>
    <col min="3" max="32" width="11" style="69" customWidth="1"/>
    <col min="33" max="16384" width="9.109375" style="69"/>
  </cols>
  <sheetData>
    <row r="1" spans="1:42" ht="21" customHeight="1">
      <c r="A1" s="75"/>
      <c r="D1" s="76"/>
    </row>
    <row r="3" spans="1:42" s="11" customFormat="1">
      <c r="A3" s="60" t="s">
        <v>20</v>
      </c>
    </row>
    <row r="4" spans="1:42" s="11" customFormat="1">
      <c r="C4" s="64">
        <f>'Peňažné toky projektu'!D13</f>
        <v>2016</v>
      </c>
      <c r="D4" s="64">
        <f>C4+1</f>
        <v>2017</v>
      </c>
      <c r="E4" s="64">
        <f t="shared" ref="E4:AP4" si="0">D4+1</f>
        <v>2018</v>
      </c>
      <c r="F4" s="64">
        <f t="shared" si="0"/>
        <v>2019</v>
      </c>
      <c r="G4" s="64">
        <f t="shared" si="0"/>
        <v>2020</v>
      </c>
      <c r="H4" s="64">
        <f t="shared" si="0"/>
        <v>2021</v>
      </c>
      <c r="I4" s="64">
        <f t="shared" si="0"/>
        <v>2022</v>
      </c>
      <c r="J4" s="64">
        <f t="shared" si="0"/>
        <v>2023</v>
      </c>
      <c r="K4" s="64">
        <f t="shared" si="0"/>
        <v>2024</v>
      </c>
      <c r="L4" s="64">
        <f t="shared" si="0"/>
        <v>2025</v>
      </c>
      <c r="M4" s="64">
        <f t="shared" si="0"/>
        <v>2026</v>
      </c>
      <c r="N4" s="64">
        <f t="shared" si="0"/>
        <v>2027</v>
      </c>
      <c r="O4" s="64">
        <f t="shared" si="0"/>
        <v>2028</v>
      </c>
      <c r="P4" s="64">
        <f t="shared" si="0"/>
        <v>2029</v>
      </c>
      <c r="Q4" s="64">
        <f t="shared" si="0"/>
        <v>2030</v>
      </c>
      <c r="R4" s="64">
        <f t="shared" si="0"/>
        <v>2031</v>
      </c>
      <c r="S4" s="64">
        <f t="shared" si="0"/>
        <v>2032</v>
      </c>
      <c r="T4" s="64">
        <f t="shared" si="0"/>
        <v>2033</v>
      </c>
      <c r="U4" s="64">
        <f t="shared" si="0"/>
        <v>2034</v>
      </c>
      <c r="V4" s="64">
        <f t="shared" si="0"/>
        <v>2035</v>
      </c>
      <c r="W4" s="64">
        <f t="shared" si="0"/>
        <v>2036</v>
      </c>
      <c r="X4" s="64">
        <f t="shared" si="0"/>
        <v>2037</v>
      </c>
      <c r="Y4" s="64">
        <f t="shared" si="0"/>
        <v>2038</v>
      </c>
      <c r="Z4" s="64">
        <f t="shared" si="0"/>
        <v>2039</v>
      </c>
      <c r="AA4" s="64">
        <f t="shared" si="0"/>
        <v>2040</v>
      </c>
      <c r="AB4" s="64">
        <f t="shared" si="0"/>
        <v>2041</v>
      </c>
      <c r="AC4" s="64">
        <f t="shared" si="0"/>
        <v>2042</v>
      </c>
      <c r="AD4" s="64">
        <f t="shared" si="0"/>
        <v>2043</v>
      </c>
      <c r="AE4" s="64">
        <f t="shared" si="0"/>
        <v>2044</v>
      </c>
      <c r="AF4" s="64">
        <f t="shared" si="0"/>
        <v>2045</v>
      </c>
      <c r="AG4" s="64">
        <f t="shared" si="0"/>
        <v>2046</v>
      </c>
      <c r="AH4" s="64">
        <f t="shared" si="0"/>
        <v>2047</v>
      </c>
      <c r="AI4" s="64">
        <f t="shared" si="0"/>
        <v>2048</v>
      </c>
      <c r="AJ4" s="64">
        <f t="shared" si="0"/>
        <v>2049</v>
      </c>
      <c r="AK4" s="64">
        <f t="shared" si="0"/>
        <v>2050</v>
      </c>
      <c r="AL4" s="64">
        <f t="shared" si="0"/>
        <v>2051</v>
      </c>
      <c r="AM4" s="64">
        <f t="shared" si="0"/>
        <v>2052</v>
      </c>
      <c r="AN4" s="64">
        <f t="shared" si="0"/>
        <v>2053</v>
      </c>
      <c r="AO4" s="64">
        <f t="shared" si="0"/>
        <v>2054</v>
      </c>
      <c r="AP4" s="64">
        <f t="shared" si="0"/>
        <v>2055</v>
      </c>
    </row>
    <row r="5" spans="1:42" s="11" customFormat="1">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row>
    <row r="6" spans="1:42" s="11" customFormat="1">
      <c r="A6" s="9" t="s">
        <v>1</v>
      </c>
    </row>
    <row r="7" spans="1:42" s="78" customFormat="1" ht="26.4">
      <c r="A7" s="77" t="s">
        <v>2</v>
      </c>
      <c r="B7" s="77" t="s">
        <v>3</v>
      </c>
    </row>
    <row r="8" spans="1:42">
      <c r="A8" s="83">
        <v>1</v>
      </c>
      <c r="B8" s="83">
        <v>4</v>
      </c>
      <c r="C8" s="192">
        <f>Rozpočet!E116+Rozpočet!E103*(1-'Peňažné toky projektu'!$C$11)</f>
        <v>0</v>
      </c>
      <c r="D8" s="192">
        <f>Rozpočet!F116+Rozpočet!F103*(1-'Peňažné toky projektu'!$C$11)</f>
        <v>0</v>
      </c>
      <c r="E8" s="192">
        <f>Rozpočet!G116+Rozpočet!G103*(1-'Peňažné toky projektu'!$C$11)</f>
        <v>0</v>
      </c>
      <c r="F8" s="192">
        <f>Rozpočet!H116+Rozpočet!H103*(1-'Peňažné toky projektu'!$C$11)</f>
        <v>0</v>
      </c>
      <c r="G8" s="192">
        <f>Rozpočet!I116+Rozpočet!I103*(1-'Peňažné toky projektu'!$C$11)</f>
        <v>0</v>
      </c>
      <c r="H8" s="192">
        <f>Rozpočet!J116+Rozpočet!J103*(1-'Peňažné toky projektu'!$C$11)</f>
        <v>0</v>
      </c>
      <c r="I8" s="192">
        <f>'Odpisy - daňové'!I8</f>
        <v>0</v>
      </c>
      <c r="J8" s="192">
        <f>'Odpisy - daňové'!J8</f>
        <v>0</v>
      </c>
      <c r="K8" s="192">
        <f>'Odpisy - daňové'!K8</f>
        <v>0</v>
      </c>
      <c r="L8" s="192">
        <f>'Odpisy - daňové'!L8</f>
        <v>0</v>
      </c>
      <c r="M8" s="192">
        <f>'Odpisy - daňové'!M8</f>
        <v>0</v>
      </c>
      <c r="N8" s="192">
        <f>'Odpisy - daňové'!N8</f>
        <v>0</v>
      </c>
      <c r="O8" s="192">
        <f>'Odpisy - daňové'!O8</f>
        <v>0</v>
      </c>
      <c r="P8" s="192">
        <f>'Odpisy - daňové'!P8</f>
        <v>0</v>
      </c>
      <c r="Q8" s="192">
        <f>'Odpisy - daňové'!Q8</f>
        <v>0</v>
      </c>
      <c r="R8" s="192">
        <f>'Odpisy - daňové'!R8</f>
        <v>0</v>
      </c>
      <c r="S8" s="192">
        <f>'Odpisy - daňové'!S8</f>
        <v>0</v>
      </c>
      <c r="T8" s="192">
        <f>'Odpisy - daňové'!T8</f>
        <v>0</v>
      </c>
      <c r="U8" s="192">
        <f>'Odpisy - daňové'!U8</f>
        <v>0</v>
      </c>
      <c r="V8" s="192">
        <f>'Odpisy - daňové'!V8</f>
        <v>0</v>
      </c>
      <c r="W8" s="192">
        <f>'Odpisy - daňové'!W8</f>
        <v>0</v>
      </c>
      <c r="X8" s="192">
        <f>'Odpisy - daňové'!X8</f>
        <v>0</v>
      </c>
      <c r="Y8" s="192">
        <f>'Odpisy - daňové'!Y8</f>
        <v>0</v>
      </c>
      <c r="Z8" s="192">
        <f>'Odpisy - daňové'!Z8</f>
        <v>0</v>
      </c>
      <c r="AA8" s="192">
        <f>'Odpisy - daňové'!AA8</f>
        <v>0</v>
      </c>
      <c r="AB8" s="192">
        <f>'Odpisy - daňové'!AB8</f>
        <v>0</v>
      </c>
      <c r="AC8" s="192">
        <f>'Odpisy - daňové'!AC8</f>
        <v>0</v>
      </c>
      <c r="AD8" s="192">
        <f>'Odpisy - daňové'!AD8</f>
        <v>0</v>
      </c>
      <c r="AE8" s="192">
        <f>'Odpisy - daňové'!AE8</f>
        <v>0</v>
      </c>
      <c r="AF8" s="192">
        <f>'Odpisy - daňové'!AF8</f>
        <v>0</v>
      </c>
      <c r="AG8" s="192">
        <f>'Odpisy - daňové'!AG8</f>
        <v>0</v>
      </c>
      <c r="AH8" s="192">
        <f>'Odpisy - daňové'!AH8</f>
        <v>0</v>
      </c>
      <c r="AI8" s="192">
        <f>'Odpisy - daňové'!AI8</f>
        <v>0</v>
      </c>
      <c r="AJ8" s="192">
        <f>'Odpisy - daňové'!AJ8</f>
        <v>0</v>
      </c>
      <c r="AK8" s="192">
        <f>'Odpisy - daňové'!AK8</f>
        <v>0</v>
      </c>
      <c r="AL8" s="192">
        <f>'Odpisy - daňové'!AL8</f>
        <v>0</v>
      </c>
      <c r="AM8" s="192">
        <f>'Odpisy - daňové'!AM8</f>
        <v>0</v>
      </c>
      <c r="AN8" s="192">
        <f>'Odpisy - daňové'!AN8</f>
        <v>0</v>
      </c>
      <c r="AO8" s="192">
        <f>'Odpisy - daňové'!AO8</f>
        <v>0</v>
      </c>
      <c r="AP8" s="192">
        <f>'Odpisy - daňové'!AP8</f>
        <v>0</v>
      </c>
    </row>
    <row r="9" spans="1:42">
      <c r="A9" s="83">
        <v>2</v>
      </c>
      <c r="B9" s="83">
        <v>6</v>
      </c>
      <c r="C9" s="192">
        <f>Rozpočet!E117+Rozpočet!E104*(1-'Peňažné toky projektu'!$C$11)</f>
        <v>0</v>
      </c>
      <c r="D9" s="192">
        <f>Rozpočet!F117+Rozpočet!F104*(1-'Peňažné toky projektu'!$C$11)</f>
        <v>0</v>
      </c>
      <c r="E9" s="192">
        <f>Rozpočet!G117+Rozpočet!G104*(1-'Peňažné toky projektu'!$C$11)</f>
        <v>0</v>
      </c>
      <c r="F9" s="192">
        <f>Rozpočet!H117+Rozpočet!H104*(1-'Peňažné toky projektu'!$C$11)</f>
        <v>0</v>
      </c>
      <c r="G9" s="192">
        <f>Rozpočet!I117+Rozpočet!I104*(1-'Peňažné toky projektu'!$C$11)</f>
        <v>0</v>
      </c>
      <c r="H9" s="192">
        <f>Rozpočet!J117+Rozpočet!J104*(1-'Peňažné toky projektu'!$C$11)</f>
        <v>0</v>
      </c>
      <c r="I9" s="192">
        <f>'Odpisy - daňové'!I9</f>
        <v>0</v>
      </c>
      <c r="J9" s="192">
        <f>'Odpisy - daňové'!J9</f>
        <v>0</v>
      </c>
      <c r="K9" s="192">
        <f>'Odpisy - daňové'!K9</f>
        <v>0</v>
      </c>
      <c r="L9" s="192">
        <f>'Odpisy - daňové'!L9</f>
        <v>0</v>
      </c>
      <c r="M9" s="192">
        <f>'Odpisy - daňové'!M9</f>
        <v>0</v>
      </c>
      <c r="N9" s="192">
        <f>'Odpisy - daňové'!N9</f>
        <v>0</v>
      </c>
      <c r="O9" s="192">
        <f>'Odpisy - daňové'!O9</f>
        <v>0</v>
      </c>
      <c r="P9" s="192">
        <f>'Odpisy - daňové'!P9</f>
        <v>0</v>
      </c>
      <c r="Q9" s="192">
        <f>'Odpisy - daňové'!Q9</f>
        <v>0</v>
      </c>
      <c r="R9" s="192">
        <f>'Odpisy - daňové'!R9</f>
        <v>0</v>
      </c>
      <c r="S9" s="192">
        <f>'Odpisy - daňové'!S9</f>
        <v>0</v>
      </c>
      <c r="T9" s="192">
        <f>'Odpisy - daňové'!T9</f>
        <v>0</v>
      </c>
      <c r="U9" s="192">
        <f>'Odpisy - daňové'!U9</f>
        <v>0</v>
      </c>
      <c r="V9" s="192">
        <f>'Odpisy - daňové'!V9</f>
        <v>0</v>
      </c>
      <c r="W9" s="192">
        <f>'Odpisy - daňové'!W9</f>
        <v>0</v>
      </c>
      <c r="X9" s="192">
        <f>'Odpisy - daňové'!X9</f>
        <v>0</v>
      </c>
      <c r="Y9" s="192">
        <f>'Odpisy - daňové'!Y9</f>
        <v>0</v>
      </c>
      <c r="Z9" s="192">
        <f>'Odpisy - daňové'!Z9</f>
        <v>0</v>
      </c>
      <c r="AA9" s="192">
        <f>'Odpisy - daňové'!AA9</f>
        <v>0</v>
      </c>
      <c r="AB9" s="192">
        <f>'Odpisy - daňové'!AB9</f>
        <v>0</v>
      </c>
      <c r="AC9" s="192">
        <f>'Odpisy - daňové'!AC9</f>
        <v>0</v>
      </c>
      <c r="AD9" s="192">
        <f>'Odpisy - daňové'!AD9</f>
        <v>0</v>
      </c>
      <c r="AE9" s="192">
        <f>'Odpisy - daňové'!AE9</f>
        <v>0</v>
      </c>
      <c r="AF9" s="192">
        <f>'Odpisy - daňové'!AF9</f>
        <v>0</v>
      </c>
      <c r="AG9" s="192">
        <f>'Odpisy - daňové'!AG9</f>
        <v>0</v>
      </c>
      <c r="AH9" s="192">
        <f>'Odpisy - daňové'!AH9</f>
        <v>0</v>
      </c>
      <c r="AI9" s="192">
        <f>'Odpisy - daňové'!AI9</f>
        <v>0</v>
      </c>
      <c r="AJ9" s="192">
        <f>'Odpisy - daňové'!AJ9</f>
        <v>0</v>
      </c>
      <c r="AK9" s="192">
        <f>'Odpisy - daňové'!AK9</f>
        <v>0</v>
      </c>
      <c r="AL9" s="192">
        <f>'Odpisy - daňové'!AL9</f>
        <v>0</v>
      </c>
      <c r="AM9" s="192">
        <f>'Odpisy - daňové'!AM9</f>
        <v>0</v>
      </c>
      <c r="AN9" s="192">
        <f>'Odpisy - daňové'!AN9</f>
        <v>0</v>
      </c>
      <c r="AO9" s="192">
        <f>'Odpisy - daňové'!AO9</f>
        <v>0</v>
      </c>
      <c r="AP9" s="192">
        <f>'Odpisy - daňové'!AP9</f>
        <v>0</v>
      </c>
    </row>
    <row r="10" spans="1:42">
      <c r="A10" s="83">
        <v>3</v>
      </c>
      <c r="B10" s="83">
        <v>8</v>
      </c>
      <c r="C10" s="192">
        <f>Rozpočet!E118+Rozpočet!E105*(1-'Peňažné toky projektu'!$C$11)</f>
        <v>0</v>
      </c>
      <c r="D10" s="192">
        <f>Rozpočet!F118+Rozpočet!F105*(1-'Peňažné toky projektu'!$C$11)</f>
        <v>0</v>
      </c>
      <c r="E10" s="192">
        <f>Rozpočet!G118+Rozpočet!G105*(1-'Peňažné toky projektu'!$C$11)</f>
        <v>0</v>
      </c>
      <c r="F10" s="192">
        <f>Rozpočet!H118+Rozpočet!H105*(1-'Peňažné toky projektu'!$C$11)</f>
        <v>0</v>
      </c>
      <c r="G10" s="192">
        <f>Rozpočet!I118+Rozpočet!I105*(1-'Peňažné toky projektu'!$C$11)</f>
        <v>0</v>
      </c>
      <c r="H10" s="192">
        <f>Rozpočet!J118+Rozpočet!J105*(1-'Peňažné toky projektu'!$C$11)</f>
        <v>0</v>
      </c>
      <c r="I10" s="192">
        <f>'Odpisy - daňové'!I10</f>
        <v>0</v>
      </c>
      <c r="J10" s="192">
        <f>'Odpisy - daňové'!J10</f>
        <v>0</v>
      </c>
      <c r="K10" s="192">
        <f>'Odpisy - daňové'!K10</f>
        <v>0</v>
      </c>
      <c r="L10" s="192">
        <f>'Odpisy - daňové'!L10</f>
        <v>0</v>
      </c>
      <c r="M10" s="192">
        <f>'Odpisy - daňové'!M10</f>
        <v>0</v>
      </c>
      <c r="N10" s="192">
        <f>'Odpisy - daňové'!N10</f>
        <v>0</v>
      </c>
      <c r="O10" s="192">
        <f>'Odpisy - daňové'!O10</f>
        <v>0</v>
      </c>
      <c r="P10" s="192">
        <f>'Odpisy - daňové'!P10</f>
        <v>0</v>
      </c>
      <c r="Q10" s="192">
        <f>'Odpisy - daňové'!Q10</f>
        <v>0</v>
      </c>
      <c r="R10" s="192">
        <f>'Odpisy - daňové'!R10</f>
        <v>0</v>
      </c>
      <c r="S10" s="192">
        <f>'Odpisy - daňové'!S10</f>
        <v>0</v>
      </c>
      <c r="T10" s="192">
        <f>'Odpisy - daňové'!T10</f>
        <v>0</v>
      </c>
      <c r="U10" s="192">
        <f>'Odpisy - daňové'!U10</f>
        <v>0</v>
      </c>
      <c r="V10" s="192">
        <f>'Odpisy - daňové'!V10</f>
        <v>0</v>
      </c>
      <c r="W10" s="192">
        <f>'Odpisy - daňové'!W10</f>
        <v>0</v>
      </c>
      <c r="X10" s="192">
        <f>'Odpisy - daňové'!X10</f>
        <v>0</v>
      </c>
      <c r="Y10" s="192">
        <f>'Odpisy - daňové'!Y10</f>
        <v>0</v>
      </c>
      <c r="Z10" s="192">
        <f>'Odpisy - daňové'!Z10</f>
        <v>0</v>
      </c>
      <c r="AA10" s="192">
        <f>'Odpisy - daňové'!AA10</f>
        <v>0</v>
      </c>
      <c r="AB10" s="192">
        <f>'Odpisy - daňové'!AB10</f>
        <v>0</v>
      </c>
      <c r="AC10" s="192">
        <f>'Odpisy - daňové'!AC10</f>
        <v>0</v>
      </c>
      <c r="AD10" s="192">
        <f>'Odpisy - daňové'!AD10</f>
        <v>0</v>
      </c>
      <c r="AE10" s="192">
        <f>'Odpisy - daňové'!AE10</f>
        <v>0</v>
      </c>
      <c r="AF10" s="192">
        <f>'Odpisy - daňové'!AF10</f>
        <v>0</v>
      </c>
      <c r="AG10" s="192">
        <f>'Odpisy - daňové'!AG10</f>
        <v>0</v>
      </c>
      <c r="AH10" s="192">
        <f>'Odpisy - daňové'!AH10</f>
        <v>0</v>
      </c>
      <c r="AI10" s="192">
        <f>'Odpisy - daňové'!AI10</f>
        <v>0</v>
      </c>
      <c r="AJ10" s="192">
        <f>'Odpisy - daňové'!AJ10</f>
        <v>0</v>
      </c>
      <c r="AK10" s="192">
        <f>'Odpisy - daňové'!AK10</f>
        <v>0</v>
      </c>
      <c r="AL10" s="192">
        <f>'Odpisy - daňové'!AL10</f>
        <v>0</v>
      </c>
      <c r="AM10" s="192">
        <f>'Odpisy - daňové'!AM10</f>
        <v>0</v>
      </c>
      <c r="AN10" s="192">
        <f>'Odpisy - daňové'!AN10</f>
        <v>0</v>
      </c>
      <c r="AO10" s="192">
        <f>'Odpisy - daňové'!AO10</f>
        <v>0</v>
      </c>
      <c r="AP10" s="192">
        <f>'Odpisy - daňové'!AP10</f>
        <v>0</v>
      </c>
    </row>
    <row r="11" spans="1:42">
      <c r="A11" s="83">
        <v>4</v>
      </c>
      <c r="B11" s="83">
        <v>12</v>
      </c>
      <c r="C11" s="192">
        <f>Rozpočet!E119+Rozpočet!E106*(1-'Peňažné toky projektu'!$C$11)</f>
        <v>0</v>
      </c>
      <c r="D11" s="192">
        <f>Rozpočet!F119+Rozpočet!F106*(1-'Peňažné toky projektu'!$C$11)</f>
        <v>0</v>
      </c>
      <c r="E11" s="192">
        <f>Rozpočet!G119+Rozpočet!G106*(1-'Peňažné toky projektu'!$C$11)</f>
        <v>0</v>
      </c>
      <c r="F11" s="192">
        <f>Rozpočet!H119+Rozpočet!H106*(1-'Peňažné toky projektu'!$C$11)</f>
        <v>0</v>
      </c>
      <c r="G11" s="192">
        <f>Rozpočet!I119+Rozpočet!I106*(1-'Peňažné toky projektu'!$C$11)</f>
        <v>0</v>
      </c>
      <c r="H11" s="192">
        <f>Rozpočet!J119+Rozpočet!J106*(1-'Peňažné toky projektu'!$C$11)</f>
        <v>0</v>
      </c>
      <c r="I11" s="192">
        <f>'Odpisy - daňové'!I11</f>
        <v>0</v>
      </c>
      <c r="J11" s="192">
        <f>'Odpisy - daňové'!J11</f>
        <v>0</v>
      </c>
      <c r="K11" s="192">
        <f>'Odpisy - daňové'!K11</f>
        <v>0</v>
      </c>
      <c r="L11" s="192">
        <f>'Odpisy - daňové'!L11</f>
        <v>0</v>
      </c>
      <c r="M11" s="192">
        <f>'Odpisy - daňové'!M11</f>
        <v>0</v>
      </c>
      <c r="N11" s="192">
        <f>'Odpisy - daňové'!N11</f>
        <v>0</v>
      </c>
      <c r="O11" s="192">
        <f>'Odpisy - daňové'!O11</f>
        <v>0</v>
      </c>
      <c r="P11" s="192">
        <f>'Odpisy - daňové'!P11</f>
        <v>0</v>
      </c>
      <c r="Q11" s="192">
        <f>'Odpisy - daňové'!Q11</f>
        <v>0</v>
      </c>
      <c r="R11" s="192">
        <f>'Odpisy - daňové'!R11</f>
        <v>0</v>
      </c>
      <c r="S11" s="192">
        <f>'Odpisy - daňové'!S11</f>
        <v>0</v>
      </c>
      <c r="T11" s="192">
        <f>'Odpisy - daňové'!T11</f>
        <v>0</v>
      </c>
      <c r="U11" s="192">
        <f>'Odpisy - daňové'!U11</f>
        <v>0</v>
      </c>
      <c r="V11" s="192">
        <f>'Odpisy - daňové'!V11</f>
        <v>0</v>
      </c>
      <c r="W11" s="192">
        <f>'Odpisy - daňové'!W11</f>
        <v>0</v>
      </c>
      <c r="X11" s="192">
        <f>'Odpisy - daňové'!X11</f>
        <v>0</v>
      </c>
      <c r="Y11" s="192">
        <f>'Odpisy - daňové'!Y11</f>
        <v>0</v>
      </c>
      <c r="Z11" s="192">
        <f>'Odpisy - daňové'!Z11</f>
        <v>0</v>
      </c>
      <c r="AA11" s="192">
        <f>'Odpisy - daňové'!AA11</f>
        <v>0</v>
      </c>
      <c r="AB11" s="192">
        <f>'Odpisy - daňové'!AB11</f>
        <v>0</v>
      </c>
      <c r="AC11" s="192">
        <f>'Odpisy - daňové'!AC11</f>
        <v>0</v>
      </c>
      <c r="AD11" s="192">
        <f>'Odpisy - daňové'!AD11</f>
        <v>0</v>
      </c>
      <c r="AE11" s="192">
        <f>'Odpisy - daňové'!AE11</f>
        <v>0</v>
      </c>
      <c r="AF11" s="192">
        <f>'Odpisy - daňové'!AF11</f>
        <v>0</v>
      </c>
      <c r="AG11" s="192">
        <f>'Odpisy - daňové'!AG11</f>
        <v>0</v>
      </c>
      <c r="AH11" s="192">
        <f>'Odpisy - daňové'!AH11</f>
        <v>0</v>
      </c>
      <c r="AI11" s="192">
        <f>'Odpisy - daňové'!AI11</f>
        <v>0</v>
      </c>
      <c r="AJ11" s="192">
        <f>'Odpisy - daňové'!AJ11</f>
        <v>0</v>
      </c>
      <c r="AK11" s="192">
        <f>'Odpisy - daňové'!AK11</f>
        <v>0</v>
      </c>
      <c r="AL11" s="192">
        <f>'Odpisy - daňové'!AL11</f>
        <v>0</v>
      </c>
      <c r="AM11" s="192">
        <f>'Odpisy - daňové'!AM11</f>
        <v>0</v>
      </c>
      <c r="AN11" s="192">
        <f>'Odpisy - daňové'!AN11</f>
        <v>0</v>
      </c>
      <c r="AO11" s="192">
        <f>'Odpisy - daňové'!AO11</f>
        <v>0</v>
      </c>
      <c r="AP11" s="192">
        <f>'Odpisy - daňové'!AP11</f>
        <v>0</v>
      </c>
    </row>
    <row r="12" spans="1:42">
      <c r="A12" s="83">
        <v>5</v>
      </c>
      <c r="B12" s="83">
        <v>20</v>
      </c>
      <c r="C12" s="192">
        <f>Rozpočet!E120+Rozpočet!E107*(1-'Peňažné toky projektu'!$C$11)</f>
        <v>0</v>
      </c>
      <c r="D12" s="192">
        <f>Rozpočet!F120+Rozpočet!F107*(1-'Peňažné toky projektu'!$C$11)</f>
        <v>0</v>
      </c>
      <c r="E12" s="192">
        <f>Rozpočet!G120+Rozpočet!G107*(1-'Peňažné toky projektu'!$C$11)</f>
        <v>0</v>
      </c>
      <c r="F12" s="192">
        <f>Rozpočet!H120+Rozpočet!H107*(1-'Peňažné toky projektu'!$C$11)</f>
        <v>0</v>
      </c>
      <c r="G12" s="192">
        <f>Rozpočet!I120+Rozpočet!I107*(1-'Peňažné toky projektu'!$C$11)</f>
        <v>0</v>
      </c>
      <c r="H12" s="192">
        <f>Rozpočet!J120+Rozpočet!J107*(1-'Peňažné toky projektu'!$C$11)</f>
        <v>0</v>
      </c>
      <c r="I12" s="192">
        <f>'Odpisy - daňové'!I12</f>
        <v>0</v>
      </c>
      <c r="J12" s="192">
        <f>'Odpisy - daňové'!J12</f>
        <v>0</v>
      </c>
      <c r="K12" s="192">
        <f>'Odpisy - daňové'!K12</f>
        <v>0</v>
      </c>
      <c r="L12" s="192">
        <f>'Odpisy - daňové'!L12</f>
        <v>0</v>
      </c>
      <c r="M12" s="192">
        <f>'Odpisy - daňové'!M12</f>
        <v>0</v>
      </c>
      <c r="N12" s="192">
        <f>'Odpisy - daňové'!N12</f>
        <v>0</v>
      </c>
      <c r="O12" s="192">
        <f>'Odpisy - daňové'!O12</f>
        <v>0</v>
      </c>
      <c r="P12" s="192">
        <f>'Odpisy - daňové'!P12</f>
        <v>0</v>
      </c>
      <c r="Q12" s="192">
        <f>'Odpisy - daňové'!Q12</f>
        <v>0</v>
      </c>
      <c r="R12" s="192">
        <f>'Odpisy - daňové'!R12</f>
        <v>0</v>
      </c>
      <c r="S12" s="192">
        <f>'Odpisy - daňové'!S12</f>
        <v>0</v>
      </c>
      <c r="T12" s="192">
        <f>'Odpisy - daňové'!T12</f>
        <v>0</v>
      </c>
      <c r="U12" s="192">
        <f>'Odpisy - daňové'!U12</f>
        <v>0</v>
      </c>
      <c r="V12" s="192">
        <f>'Odpisy - daňové'!V12</f>
        <v>0</v>
      </c>
      <c r="W12" s="192">
        <f>'Odpisy - daňové'!W12</f>
        <v>0</v>
      </c>
      <c r="X12" s="192">
        <f>'Odpisy - daňové'!X12</f>
        <v>0</v>
      </c>
      <c r="Y12" s="192">
        <f>'Odpisy - daňové'!Y12</f>
        <v>0</v>
      </c>
      <c r="Z12" s="192">
        <f>'Odpisy - daňové'!Z12</f>
        <v>0</v>
      </c>
      <c r="AA12" s="192">
        <f>'Odpisy - daňové'!AA12</f>
        <v>0</v>
      </c>
      <c r="AB12" s="192">
        <f>'Odpisy - daňové'!AB12</f>
        <v>0</v>
      </c>
      <c r="AC12" s="192">
        <f>'Odpisy - daňové'!AC12</f>
        <v>0</v>
      </c>
      <c r="AD12" s="192">
        <f>'Odpisy - daňové'!AD12</f>
        <v>0</v>
      </c>
      <c r="AE12" s="192">
        <f>'Odpisy - daňové'!AE12</f>
        <v>0</v>
      </c>
      <c r="AF12" s="192">
        <f>'Odpisy - daňové'!AF12</f>
        <v>0</v>
      </c>
      <c r="AG12" s="192">
        <f>'Odpisy - daňové'!AG12</f>
        <v>0</v>
      </c>
      <c r="AH12" s="192">
        <f>'Odpisy - daňové'!AH12</f>
        <v>0</v>
      </c>
      <c r="AI12" s="192">
        <f>'Odpisy - daňové'!AI12</f>
        <v>0</v>
      </c>
      <c r="AJ12" s="192">
        <f>'Odpisy - daňové'!AJ12</f>
        <v>0</v>
      </c>
      <c r="AK12" s="192">
        <f>'Odpisy - daňové'!AK12</f>
        <v>0</v>
      </c>
      <c r="AL12" s="192">
        <f>'Odpisy - daňové'!AL12</f>
        <v>0</v>
      </c>
      <c r="AM12" s="192">
        <f>'Odpisy - daňové'!AM12</f>
        <v>0</v>
      </c>
      <c r="AN12" s="192">
        <f>'Odpisy - daňové'!AN12</f>
        <v>0</v>
      </c>
      <c r="AO12" s="192">
        <f>'Odpisy - daňové'!AO12</f>
        <v>0</v>
      </c>
      <c r="AP12" s="192">
        <f>'Odpisy - daňové'!AP12</f>
        <v>0</v>
      </c>
    </row>
    <row r="13" spans="1:42">
      <c r="A13" s="83">
        <v>6</v>
      </c>
      <c r="B13" s="83">
        <v>40</v>
      </c>
      <c r="C13" s="192">
        <f>Rozpočet!E121+Rozpočet!E108*(1-'Peňažné toky projektu'!$C$11)</f>
        <v>0</v>
      </c>
      <c r="D13" s="192">
        <f>Rozpočet!F121+Rozpočet!F108*(1-'Peňažné toky projektu'!$C$11)</f>
        <v>0</v>
      </c>
      <c r="E13" s="192">
        <f>Rozpočet!G121+Rozpočet!G108*(1-'Peňažné toky projektu'!$C$11)</f>
        <v>0</v>
      </c>
      <c r="F13" s="192">
        <f>Rozpočet!H121+Rozpočet!H108*(1-'Peňažné toky projektu'!$C$11)</f>
        <v>0</v>
      </c>
      <c r="G13" s="192">
        <f>Rozpočet!I121+Rozpočet!I108*(1-'Peňažné toky projektu'!$C$11)</f>
        <v>0</v>
      </c>
      <c r="H13" s="192">
        <f>Rozpočet!J121+Rozpočet!J108*(1-'Peňažné toky projektu'!$C$11)</f>
        <v>0</v>
      </c>
      <c r="I13" s="192">
        <f>'Odpisy - daňové'!I13</f>
        <v>0</v>
      </c>
      <c r="J13" s="192">
        <f>'Odpisy - daňové'!J13</f>
        <v>0</v>
      </c>
      <c r="K13" s="192">
        <f>'Odpisy - daňové'!K13</f>
        <v>0</v>
      </c>
      <c r="L13" s="192">
        <f>'Odpisy - daňové'!L13</f>
        <v>0</v>
      </c>
      <c r="M13" s="192">
        <f>'Odpisy - daňové'!M13</f>
        <v>0</v>
      </c>
      <c r="N13" s="192">
        <f>'Odpisy - daňové'!N13</f>
        <v>0</v>
      </c>
      <c r="O13" s="192">
        <f>'Odpisy - daňové'!O13</f>
        <v>0</v>
      </c>
      <c r="P13" s="192">
        <f>'Odpisy - daňové'!P13</f>
        <v>0</v>
      </c>
      <c r="Q13" s="192">
        <f>'Odpisy - daňové'!Q13</f>
        <v>0</v>
      </c>
      <c r="R13" s="192">
        <f>'Odpisy - daňové'!R13</f>
        <v>0</v>
      </c>
      <c r="S13" s="192">
        <f>'Odpisy - daňové'!S13</f>
        <v>0</v>
      </c>
      <c r="T13" s="192">
        <f>'Odpisy - daňové'!T13</f>
        <v>0</v>
      </c>
      <c r="U13" s="192">
        <f>'Odpisy - daňové'!U13</f>
        <v>0</v>
      </c>
      <c r="V13" s="192">
        <f>'Odpisy - daňové'!V13</f>
        <v>0</v>
      </c>
      <c r="W13" s="192">
        <f>'Odpisy - daňové'!W13</f>
        <v>0</v>
      </c>
      <c r="X13" s="192">
        <f>'Odpisy - daňové'!X13</f>
        <v>0</v>
      </c>
      <c r="Y13" s="192">
        <f>'Odpisy - daňové'!Y13</f>
        <v>0</v>
      </c>
      <c r="Z13" s="192">
        <f>'Odpisy - daňové'!Z13</f>
        <v>0</v>
      </c>
      <c r="AA13" s="192">
        <f>'Odpisy - daňové'!AA13</f>
        <v>0</v>
      </c>
      <c r="AB13" s="192">
        <f>'Odpisy - daňové'!AB13</f>
        <v>0</v>
      </c>
      <c r="AC13" s="192">
        <f>'Odpisy - daňové'!AC13</f>
        <v>0</v>
      </c>
      <c r="AD13" s="192">
        <f>'Odpisy - daňové'!AD13</f>
        <v>0</v>
      </c>
      <c r="AE13" s="192">
        <f>'Odpisy - daňové'!AE13</f>
        <v>0</v>
      </c>
      <c r="AF13" s="192">
        <f>'Odpisy - daňové'!AF13</f>
        <v>0</v>
      </c>
      <c r="AG13" s="192">
        <f>'Odpisy - daňové'!AG13</f>
        <v>0</v>
      </c>
      <c r="AH13" s="192">
        <f>'Odpisy - daňové'!AH13</f>
        <v>0</v>
      </c>
      <c r="AI13" s="192">
        <f>'Odpisy - daňové'!AI13</f>
        <v>0</v>
      </c>
      <c r="AJ13" s="192">
        <f>'Odpisy - daňové'!AJ13</f>
        <v>0</v>
      </c>
      <c r="AK13" s="192">
        <f>'Odpisy - daňové'!AK13</f>
        <v>0</v>
      </c>
      <c r="AL13" s="192">
        <f>'Odpisy - daňové'!AL13</f>
        <v>0</v>
      </c>
      <c r="AM13" s="192">
        <f>'Odpisy - daňové'!AM13</f>
        <v>0</v>
      </c>
      <c r="AN13" s="192">
        <f>'Odpisy - daňové'!AN13</f>
        <v>0</v>
      </c>
      <c r="AO13" s="192">
        <f>'Odpisy - daňové'!AO13</f>
        <v>0</v>
      </c>
      <c r="AP13" s="192">
        <f>'Odpisy - daňové'!AP13</f>
        <v>0</v>
      </c>
    </row>
    <row r="14" spans="1:42" s="80" customFormat="1">
      <c r="A14" s="389" t="s">
        <v>4</v>
      </c>
      <c r="B14" s="389"/>
      <c r="C14" s="79">
        <f>IF(C4="","",SUM(C8:C13))</f>
        <v>0</v>
      </c>
      <c r="D14" s="79">
        <f t="shared" ref="D14:AP14" si="1">IF(D4="","",SUM(D8:D13))</f>
        <v>0</v>
      </c>
      <c r="E14" s="79">
        <f t="shared" si="1"/>
        <v>0</v>
      </c>
      <c r="F14" s="79">
        <f t="shared" si="1"/>
        <v>0</v>
      </c>
      <c r="G14" s="79">
        <f t="shared" si="1"/>
        <v>0</v>
      </c>
      <c r="H14" s="79">
        <f t="shared" si="1"/>
        <v>0</v>
      </c>
      <c r="I14" s="79">
        <f t="shared" si="1"/>
        <v>0</v>
      </c>
      <c r="J14" s="79">
        <f t="shared" si="1"/>
        <v>0</v>
      </c>
      <c r="K14" s="79">
        <f t="shared" si="1"/>
        <v>0</v>
      </c>
      <c r="L14" s="79">
        <f t="shared" si="1"/>
        <v>0</v>
      </c>
      <c r="M14" s="79">
        <f t="shared" si="1"/>
        <v>0</v>
      </c>
      <c r="N14" s="79">
        <f t="shared" si="1"/>
        <v>0</v>
      </c>
      <c r="O14" s="79">
        <f t="shared" si="1"/>
        <v>0</v>
      </c>
      <c r="P14" s="79">
        <f t="shared" si="1"/>
        <v>0</v>
      </c>
      <c r="Q14" s="79">
        <f t="shared" si="1"/>
        <v>0</v>
      </c>
      <c r="R14" s="79">
        <f t="shared" si="1"/>
        <v>0</v>
      </c>
      <c r="S14" s="79">
        <f t="shared" si="1"/>
        <v>0</v>
      </c>
      <c r="T14" s="79">
        <f t="shared" si="1"/>
        <v>0</v>
      </c>
      <c r="U14" s="79">
        <f t="shared" si="1"/>
        <v>0</v>
      </c>
      <c r="V14" s="79">
        <f t="shared" si="1"/>
        <v>0</v>
      </c>
      <c r="W14" s="79">
        <f t="shared" si="1"/>
        <v>0</v>
      </c>
      <c r="X14" s="79">
        <f t="shared" si="1"/>
        <v>0</v>
      </c>
      <c r="Y14" s="79">
        <f t="shared" si="1"/>
        <v>0</v>
      </c>
      <c r="Z14" s="79">
        <f t="shared" si="1"/>
        <v>0</v>
      </c>
      <c r="AA14" s="79">
        <f t="shared" si="1"/>
        <v>0</v>
      </c>
      <c r="AB14" s="79">
        <f t="shared" si="1"/>
        <v>0</v>
      </c>
      <c r="AC14" s="79">
        <f t="shared" si="1"/>
        <v>0</v>
      </c>
      <c r="AD14" s="79">
        <f t="shared" si="1"/>
        <v>0</v>
      </c>
      <c r="AE14" s="79">
        <f t="shared" si="1"/>
        <v>0</v>
      </c>
      <c r="AF14" s="79">
        <f t="shared" si="1"/>
        <v>0</v>
      </c>
      <c r="AG14" s="79">
        <f t="shared" si="1"/>
        <v>0</v>
      </c>
      <c r="AH14" s="79">
        <f t="shared" si="1"/>
        <v>0</v>
      </c>
      <c r="AI14" s="79">
        <f t="shared" si="1"/>
        <v>0</v>
      </c>
      <c r="AJ14" s="79">
        <f t="shared" si="1"/>
        <v>0</v>
      </c>
      <c r="AK14" s="79">
        <f t="shared" si="1"/>
        <v>0</v>
      </c>
      <c r="AL14" s="79">
        <f t="shared" si="1"/>
        <v>0</v>
      </c>
      <c r="AM14" s="79">
        <f t="shared" si="1"/>
        <v>0</v>
      </c>
      <c r="AN14" s="79">
        <f t="shared" si="1"/>
        <v>0</v>
      </c>
      <c r="AO14" s="79">
        <f t="shared" si="1"/>
        <v>0</v>
      </c>
      <c r="AP14" s="79">
        <f t="shared" si="1"/>
        <v>0</v>
      </c>
    </row>
    <row r="15" spans="1:42" s="11" customFormat="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row>
    <row r="16" spans="1:42" s="11" customFormat="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row>
    <row r="17" spans="1:42" s="11" customFormat="1">
      <c r="A17" s="9" t="s">
        <v>5</v>
      </c>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row>
    <row r="18" spans="1:42" s="78" customFormat="1" ht="26.4">
      <c r="A18" s="77" t="s">
        <v>2</v>
      </c>
      <c r="B18" s="77" t="s">
        <v>3</v>
      </c>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row>
    <row r="19" spans="1:42" s="78" customFormat="1">
      <c r="A19" s="83">
        <v>1</v>
      </c>
      <c r="B19" s="83">
        <v>4</v>
      </c>
      <c r="C19" s="81">
        <f>IF(C$4="","",IF($D$1=2,"chyba",POM_Odpisy_ZD!D20))</f>
        <v>0</v>
      </c>
      <c r="D19" s="81">
        <f>IF(D$4="","",IF($D$1=2,"chyba",POM_Odpisy_ZD!E20))</f>
        <v>0</v>
      </c>
      <c r="E19" s="81">
        <f>IF(E$4="","",IF($D$1=2,"chyba",POM_Odpisy_ZD!F20))</f>
        <v>0</v>
      </c>
      <c r="F19" s="81">
        <f>IF(F$4="","",IF($D$1=2,"chyba",POM_Odpisy_ZD!G20))</f>
        <v>0</v>
      </c>
      <c r="G19" s="81">
        <f>IF(G$4="","",IF($D$1=2,"chyba",POM_Odpisy_ZD!H20))</f>
        <v>0</v>
      </c>
      <c r="H19" s="81">
        <f>IF(H$4="","",IF($D$1=2,"chyba",POM_Odpisy_ZD!I20))</f>
        <v>0</v>
      </c>
      <c r="I19" s="81">
        <f>IF(I$4="","",IF($D$1=2,"chyba",POM_Odpisy_ZD!J20))</f>
        <v>0</v>
      </c>
      <c r="J19" s="81">
        <f>IF(J$4="","",IF($D$1=2,"chyba",POM_Odpisy_ZD!K20))</f>
        <v>0</v>
      </c>
      <c r="K19" s="81">
        <f>IF(K$4="","",IF($D$1=2,"chyba",POM_Odpisy_ZD!L20))</f>
        <v>0</v>
      </c>
      <c r="L19" s="81">
        <f>IF(L$4="","",IF($D$1=2,"chyba",POM_Odpisy_ZD!M20))</f>
        <v>0</v>
      </c>
      <c r="M19" s="81">
        <f>IF(M$4="","",IF($D$1=2,"chyba",POM_Odpisy_ZD!N20))</f>
        <v>0</v>
      </c>
      <c r="N19" s="81">
        <f>IF(N$4="","",IF($D$1=2,"chyba",POM_Odpisy_ZD!O20))</f>
        <v>0</v>
      </c>
      <c r="O19" s="81">
        <f>IF(O$4="","",IF($D$1=2,"chyba",POM_Odpisy_ZD!P20))</f>
        <v>0</v>
      </c>
      <c r="P19" s="81">
        <f>IF(P$4="","",IF($D$1=2,"chyba",POM_Odpisy_ZD!Q20))</f>
        <v>0</v>
      </c>
      <c r="Q19" s="81">
        <f>IF(Q$4="","",IF($D$1=2,"chyba",POM_Odpisy_ZD!R20))</f>
        <v>0</v>
      </c>
      <c r="R19" s="81">
        <f>IF(R$4="","",IF($D$1=2,"chyba",POM_Odpisy_ZD!S20))</f>
        <v>0</v>
      </c>
      <c r="S19" s="81">
        <f>IF(S$4="","",IF($D$1=2,"chyba",POM_Odpisy_ZD!T20))</f>
        <v>0</v>
      </c>
      <c r="T19" s="81">
        <f>IF(T$4="","",IF($D$1=2,"chyba",POM_Odpisy_ZD!U20))</f>
        <v>0</v>
      </c>
      <c r="U19" s="81">
        <f>IF(U$4="","",IF($D$1=2,"chyba",POM_Odpisy_ZD!V20))</f>
        <v>0</v>
      </c>
      <c r="V19" s="81">
        <f>IF(V$4="","",IF($D$1=2,"chyba",POM_Odpisy_ZD!W20))</f>
        <v>0</v>
      </c>
      <c r="W19" s="81">
        <f>IF(W$4="","",IF($D$1=2,"chyba",POM_Odpisy_ZD!X20))</f>
        <v>0</v>
      </c>
      <c r="X19" s="81">
        <f>IF(X$4="","",IF($D$1=2,"chyba",POM_Odpisy_ZD!Y20))</f>
        <v>0</v>
      </c>
      <c r="Y19" s="81">
        <f>IF(Y$4="","",IF($D$1=2,"chyba",POM_Odpisy_ZD!Z20))</f>
        <v>0</v>
      </c>
      <c r="Z19" s="81">
        <f>IF(Z$4="","",IF($D$1=2,"chyba",POM_Odpisy_ZD!AA20))</f>
        <v>0</v>
      </c>
      <c r="AA19" s="81">
        <f>IF(AA$4="","",IF($D$1=2,"chyba",POM_Odpisy_ZD!AB20))</f>
        <v>0</v>
      </c>
      <c r="AB19" s="81">
        <f>IF(AB$4="","",IF($D$1=2,"chyba",POM_Odpisy_ZD!AC20))</f>
        <v>0</v>
      </c>
      <c r="AC19" s="81">
        <f>IF(AC$4="","",IF($D$1=2,"chyba",POM_Odpisy_ZD!AD20))</f>
        <v>0</v>
      </c>
      <c r="AD19" s="81">
        <f>IF(AD$4="","",IF($D$1=2,"chyba",POM_Odpisy_ZD!AE20))</f>
        <v>0</v>
      </c>
      <c r="AE19" s="81">
        <f>IF(AE$4="","",IF($D$1=2,"chyba",POM_Odpisy_ZD!AF20))</f>
        <v>0</v>
      </c>
      <c r="AF19" s="81">
        <f>IF(AF$4="","",IF($D$1=2,"chyba",POM_Odpisy_ZD!AG20))</f>
        <v>0</v>
      </c>
      <c r="AG19" s="81">
        <f>IF(AG$4="","",IF($D$1=2,"chyba",POM_Odpisy_ZD!AH20))</f>
        <v>0</v>
      </c>
      <c r="AH19" s="81">
        <f>IF(AH$4="","",IF($D$1=2,"chyba",POM_Odpisy_ZD!AI20))</f>
        <v>0</v>
      </c>
      <c r="AI19" s="81">
        <f>IF(AI$4="","",IF($D$1=2,"chyba",POM_Odpisy_ZD!AJ20))</f>
        <v>0</v>
      </c>
      <c r="AJ19" s="81">
        <f>IF(AJ$4="","",IF($D$1=2,"chyba",POM_Odpisy_ZD!AK20))</f>
        <v>0</v>
      </c>
      <c r="AK19" s="81">
        <f>IF(AK$4="","",IF($D$1=2,"chyba",POM_Odpisy_ZD!AL20))</f>
        <v>0</v>
      </c>
      <c r="AL19" s="81">
        <f>IF(AL$4="","",IF($D$1=2,"chyba",POM_Odpisy_ZD!AM20))</f>
        <v>0</v>
      </c>
      <c r="AM19" s="81">
        <f>IF(AM$4="","",IF($D$1=2,"chyba",POM_Odpisy_ZD!AN20))</f>
        <v>0</v>
      </c>
      <c r="AN19" s="81">
        <f>IF(AN$4="","",IF($D$1=2,"chyba",POM_Odpisy_ZD!AO20))</f>
        <v>0</v>
      </c>
      <c r="AO19" s="81">
        <f>IF(AO$4="","",IF($D$1=2,"chyba",POM_Odpisy_ZD!AP20))</f>
        <v>0</v>
      </c>
      <c r="AP19" s="81">
        <f>IF(AP$4="","",IF($D$1=2,"chyba",POM_Odpisy_ZD!AQ20))</f>
        <v>0</v>
      </c>
    </row>
    <row r="20" spans="1:42" s="11" customFormat="1">
      <c r="A20" s="83">
        <v>2</v>
      </c>
      <c r="B20" s="83">
        <v>6</v>
      </c>
      <c r="C20" s="81">
        <f>IF(C$4="","",IF($D$1=2,"chyba",POM_Odpisy_ZD!D21))</f>
        <v>0</v>
      </c>
      <c r="D20" s="81">
        <f>IF(D$4="","",IF($D$1=2,"chyba",POM_Odpisy_ZD!E21))</f>
        <v>0</v>
      </c>
      <c r="E20" s="81">
        <f>IF(E$4="","",IF($D$1=2,"chyba",POM_Odpisy_ZD!F21))</f>
        <v>0</v>
      </c>
      <c r="F20" s="81">
        <f>IF(F$4="","",IF($D$1=2,"chyba",POM_Odpisy_ZD!G21))</f>
        <v>0</v>
      </c>
      <c r="G20" s="81">
        <f>IF(G$4="","",IF($D$1=2,"chyba",POM_Odpisy_ZD!H21))</f>
        <v>0</v>
      </c>
      <c r="H20" s="81">
        <f>IF(H$4="","",IF($D$1=2,"chyba",POM_Odpisy_ZD!I21))</f>
        <v>0</v>
      </c>
      <c r="I20" s="81">
        <f>IF(I$4="","",IF($D$1=2,"chyba",POM_Odpisy_ZD!J21))</f>
        <v>0</v>
      </c>
      <c r="J20" s="81">
        <f>IF(J$4="","",IF($D$1=2,"chyba",POM_Odpisy_ZD!K21))</f>
        <v>0</v>
      </c>
      <c r="K20" s="81">
        <f>IF(K$4="","",IF($D$1=2,"chyba",POM_Odpisy_ZD!L21))</f>
        <v>0</v>
      </c>
      <c r="L20" s="81">
        <f>IF(L$4="","",IF($D$1=2,"chyba",POM_Odpisy_ZD!M21))</f>
        <v>0</v>
      </c>
      <c r="M20" s="81">
        <f>IF(M$4="","",IF($D$1=2,"chyba",POM_Odpisy_ZD!N21))</f>
        <v>0</v>
      </c>
      <c r="N20" s="81">
        <f>IF(N$4="","",IF($D$1=2,"chyba",POM_Odpisy_ZD!O21))</f>
        <v>0</v>
      </c>
      <c r="O20" s="81">
        <f>IF(O$4="","",IF($D$1=2,"chyba",POM_Odpisy_ZD!P21))</f>
        <v>0</v>
      </c>
      <c r="P20" s="81">
        <f>IF(P$4="","",IF($D$1=2,"chyba",POM_Odpisy_ZD!Q21))</f>
        <v>0</v>
      </c>
      <c r="Q20" s="81">
        <f>IF(Q$4="","",IF($D$1=2,"chyba",POM_Odpisy_ZD!R21))</f>
        <v>0</v>
      </c>
      <c r="R20" s="81">
        <f>IF(R$4="","",IF($D$1=2,"chyba",POM_Odpisy_ZD!S21))</f>
        <v>0</v>
      </c>
      <c r="S20" s="81">
        <f>IF(S$4="","",IF($D$1=2,"chyba",POM_Odpisy_ZD!T21))</f>
        <v>0</v>
      </c>
      <c r="T20" s="81">
        <f>IF(T$4="","",IF($D$1=2,"chyba",POM_Odpisy_ZD!U21))</f>
        <v>0</v>
      </c>
      <c r="U20" s="81">
        <f>IF(U$4="","",IF($D$1=2,"chyba",POM_Odpisy_ZD!V21))</f>
        <v>0</v>
      </c>
      <c r="V20" s="81">
        <f>IF(V$4="","",IF($D$1=2,"chyba",POM_Odpisy_ZD!W21))</f>
        <v>0</v>
      </c>
      <c r="W20" s="81">
        <f>IF(W$4="","",IF($D$1=2,"chyba",POM_Odpisy_ZD!X21))</f>
        <v>0</v>
      </c>
      <c r="X20" s="81">
        <f>IF(X$4="","",IF($D$1=2,"chyba",POM_Odpisy_ZD!Y21))</f>
        <v>0</v>
      </c>
      <c r="Y20" s="81">
        <f>IF(Y$4="","",IF($D$1=2,"chyba",POM_Odpisy_ZD!Z21))</f>
        <v>0</v>
      </c>
      <c r="Z20" s="81">
        <f>IF(Z$4="","",IF($D$1=2,"chyba",POM_Odpisy_ZD!AA21))</f>
        <v>0</v>
      </c>
      <c r="AA20" s="81">
        <f>IF(AA$4="","",IF($D$1=2,"chyba",POM_Odpisy_ZD!AB21))</f>
        <v>0</v>
      </c>
      <c r="AB20" s="81">
        <f>IF(AB$4="","",IF($D$1=2,"chyba",POM_Odpisy_ZD!AC21))</f>
        <v>0</v>
      </c>
      <c r="AC20" s="81">
        <f>IF(AC$4="","",IF($D$1=2,"chyba",POM_Odpisy_ZD!AD21))</f>
        <v>0</v>
      </c>
      <c r="AD20" s="81">
        <f>IF(AD$4="","",IF($D$1=2,"chyba",POM_Odpisy_ZD!AE21))</f>
        <v>0</v>
      </c>
      <c r="AE20" s="81">
        <f>IF(AE$4="","",IF($D$1=2,"chyba",POM_Odpisy_ZD!AF21))</f>
        <v>0</v>
      </c>
      <c r="AF20" s="81">
        <f>IF(AF$4="","",IF($D$1=2,"chyba",POM_Odpisy_ZD!AG21))</f>
        <v>0</v>
      </c>
      <c r="AG20" s="81">
        <f>IF(AG$4="","",IF($D$1=2,"chyba",POM_Odpisy_ZD!AH21))</f>
        <v>0</v>
      </c>
      <c r="AH20" s="81">
        <f>IF(AH$4="","",IF($D$1=2,"chyba",POM_Odpisy_ZD!AI21))</f>
        <v>0</v>
      </c>
      <c r="AI20" s="81">
        <f>IF(AI$4="","",IF($D$1=2,"chyba",POM_Odpisy_ZD!AJ21))</f>
        <v>0</v>
      </c>
      <c r="AJ20" s="81">
        <f>IF(AJ$4="","",IF($D$1=2,"chyba",POM_Odpisy_ZD!AK21))</f>
        <v>0</v>
      </c>
      <c r="AK20" s="81">
        <f>IF(AK$4="","",IF($D$1=2,"chyba",POM_Odpisy_ZD!AL21))</f>
        <v>0</v>
      </c>
      <c r="AL20" s="81">
        <f>IF(AL$4="","",IF($D$1=2,"chyba",POM_Odpisy_ZD!AM21))</f>
        <v>0</v>
      </c>
      <c r="AM20" s="81">
        <f>IF(AM$4="","",IF($D$1=2,"chyba",POM_Odpisy_ZD!AN21))</f>
        <v>0</v>
      </c>
      <c r="AN20" s="81">
        <f>IF(AN$4="","",IF($D$1=2,"chyba",POM_Odpisy_ZD!AO21))</f>
        <v>0</v>
      </c>
      <c r="AO20" s="81">
        <f>IF(AO$4="","",IF($D$1=2,"chyba",POM_Odpisy_ZD!AP21))</f>
        <v>0</v>
      </c>
      <c r="AP20" s="81">
        <f>IF(AP$4="","",IF($D$1=2,"chyba",POM_Odpisy_ZD!AQ21))</f>
        <v>0</v>
      </c>
    </row>
    <row r="21" spans="1:42" s="11" customFormat="1">
      <c r="A21" s="83">
        <v>3</v>
      </c>
      <c r="B21" s="83">
        <v>8</v>
      </c>
      <c r="C21" s="81">
        <f>IF(C$4="","",IF($D$1=2,"chyba",POM_Odpisy_ZD!D22))</f>
        <v>0</v>
      </c>
      <c r="D21" s="81">
        <f>IF(D$4="","",IF($D$1=2,"chyba",POM_Odpisy_ZD!E22))</f>
        <v>0</v>
      </c>
      <c r="E21" s="81">
        <f>IF(E$4="","",IF($D$1=2,"chyba",POM_Odpisy_ZD!F22))</f>
        <v>0</v>
      </c>
      <c r="F21" s="81">
        <f>IF(F$4="","",IF($D$1=2,"chyba",POM_Odpisy_ZD!G22))</f>
        <v>0</v>
      </c>
      <c r="G21" s="81">
        <f>IF(G$4="","",IF($D$1=2,"chyba",POM_Odpisy_ZD!H22))</f>
        <v>0</v>
      </c>
      <c r="H21" s="81">
        <f>IF(H$4="","",IF($D$1=2,"chyba",POM_Odpisy_ZD!I22))</f>
        <v>0</v>
      </c>
      <c r="I21" s="81">
        <f>IF(I$4="","",IF($D$1=2,"chyba",POM_Odpisy_ZD!J22))</f>
        <v>0</v>
      </c>
      <c r="J21" s="81">
        <f>IF(J$4="","",IF($D$1=2,"chyba",POM_Odpisy_ZD!K22))</f>
        <v>0</v>
      </c>
      <c r="K21" s="81">
        <f>IF(K$4="","",IF($D$1=2,"chyba",POM_Odpisy_ZD!L22))</f>
        <v>0</v>
      </c>
      <c r="L21" s="81">
        <f>IF(L$4="","",IF($D$1=2,"chyba",POM_Odpisy_ZD!M22))</f>
        <v>0</v>
      </c>
      <c r="M21" s="81">
        <f>IF(M$4="","",IF($D$1=2,"chyba",POM_Odpisy_ZD!N22))</f>
        <v>0</v>
      </c>
      <c r="N21" s="81">
        <f>IF(N$4="","",IF($D$1=2,"chyba",POM_Odpisy_ZD!O22))</f>
        <v>0</v>
      </c>
      <c r="O21" s="81">
        <f>IF(O$4="","",IF($D$1=2,"chyba",POM_Odpisy_ZD!P22))</f>
        <v>0</v>
      </c>
      <c r="P21" s="81">
        <f>IF(P$4="","",IF($D$1=2,"chyba",POM_Odpisy_ZD!Q22))</f>
        <v>0</v>
      </c>
      <c r="Q21" s="81">
        <f>IF(Q$4="","",IF($D$1=2,"chyba",POM_Odpisy_ZD!R22))</f>
        <v>0</v>
      </c>
      <c r="R21" s="81">
        <f>IF(R$4="","",IF($D$1=2,"chyba",POM_Odpisy_ZD!S22))</f>
        <v>0</v>
      </c>
      <c r="S21" s="81">
        <f>IF(S$4="","",IF($D$1=2,"chyba",POM_Odpisy_ZD!T22))</f>
        <v>0</v>
      </c>
      <c r="T21" s="81">
        <f>IF(T$4="","",IF($D$1=2,"chyba",POM_Odpisy_ZD!U22))</f>
        <v>0</v>
      </c>
      <c r="U21" s="81">
        <f>IF(U$4="","",IF($D$1=2,"chyba",POM_Odpisy_ZD!V22))</f>
        <v>0</v>
      </c>
      <c r="V21" s="81">
        <f>IF(V$4="","",IF($D$1=2,"chyba",POM_Odpisy_ZD!W22))</f>
        <v>0</v>
      </c>
      <c r="W21" s="81">
        <f>IF(W$4="","",IF($D$1=2,"chyba",POM_Odpisy_ZD!X22))</f>
        <v>0</v>
      </c>
      <c r="X21" s="81">
        <f>IF(X$4="","",IF($D$1=2,"chyba",POM_Odpisy_ZD!Y22))</f>
        <v>0</v>
      </c>
      <c r="Y21" s="81">
        <f>IF(Y$4="","",IF($D$1=2,"chyba",POM_Odpisy_ZD!Z22))</f>
        <v>0</v>
      </c>
      <c r="Z21" s="81">
        <f>IF(Z$4="","",IF($D$1=2,"chyba",POM_Odpisy_ZD!AA22))</f>
        <v>0</v>
      </c>
      <c r="AA21" s="81">
        <f>IF(AA$4="","",IF($D$1=2,"chyba",POM_Odpisy_ZD!AB22))</f>
        <v>0</v>
      </c>
      <c r="AB21" s="81">
        <f>IF(AB$4="","",IF($D$1=2,"chyba",POM_Odpisy_ZD!AC22))</f>
        <v>0</v>
      </c>
      <c r="AC21" s="81">
        <f>IF(AC$4="","",IF($D$1=2,"chyba",POM_Odpisy_ZD!AD22))</f>
        <v>0</v>
      </c>
      <c r="AD21" s="81">
        <f>IF(AD$4="","",IF($D$1=2,"chyba",POM_Odpisy_ZD!AE22))</f>
        <v>0</v>
      </c>
      <c r="AE21" s="81">
        <f>IF(AE$4="","",IF($D$1=2,"chyba",POM_Odpisy_ZD!AF22))</f>
        <v>0</v>
      </c>
      <c r="AF21" s="81">
        <f>IF(AF$4="","",IF($D$1=2,"chyba",POM_Odpisy_ZD!AG22))</f>
        <v>0</v>
      </c>
      <c r="AG21" s="81">
        <f>IF(AG$4="","",IF($D$1=2,"chyba",POM_Odpisy_ZD!AH22))</f>
        <v>0</v>
      </c>
      <c r="AH21" s="81">
        <f>IF(AH$4="","",IF($D$1=2,"chyba",POM_Odpisy_ZD!AI22))</f>
        <v>0</v>
      </c>
      <c r="AI21" s="81">
        <f>IF(AI$4="","",IF($D$1=2,"chyba",POM_Odpisy_ZD!AJ22))</f>
        <v>0</v>
      </c>
      <c r="AJ21" s="81">
        <f>IF(AJ$4="","",IF($D$1=2,"chyba",POM_Odpisy_ZD!AK22))</f>
        <v>0</v>
      </c>
      <c r="AK21" s="81">
        <f>IF(AK$4="","",IF($D$1=2,"chyba",POM_Odpisy_ZD!AL22))</f>
        <v>0</v>
      </c>
      <c r="AL21" s="81">
        <f>IF(AL$4="","",IF($D$1=2,"chyba",POM_Odpisy_ZD!AM22))</f>
        <v>0</v>
      </c>
      <c r="AM21" s="81">
        <f>IF(AM$4="","",IF($D$1=2,"chyba",POM_Odpisy_ZD!AN22))</f>
        <v>0</v>
      </c>
      <c r="AN21" s="81">
        <f>IF(AN$4="","",IF($D$1=2,"chyba",POM_Odpisy_ZD!AO22))</f>
        <v>0</v>
      </c>
      <c r="AO21" s="81">
        <f>IF(AO$4="","",IF($D$1=2,"chyba",POM_Odpisy_ZD!AP22))</f>
        <v>0</v>
      </c>
      <c r="AP21" s="81">
        <f>IF(AP$4="","",IF($D$1=2,"chyba",POM_Odpisy_ZD!AQ22))</f>
        <v>0</v>
      </c>
    </row>
    <row r="22" spans="1:42" s="11" customFormat="1">
      <c r="A22" s="83">
        <v>4</v>
      </c>
      <c r="B22" s="83">
        <v>12</v>
      </c>
      <c r="C22" s="81">
        <f>IF(C$4="","",IF($D$1=2,"chyba",POM_Odpisy_ZD!D23))</f>
        <v>0</v>
      </c>
      <c r="D22" s="81">
        <f>IF(D$4="","",IF($D$1=2,"chyba",POM_Odpisy_ZD!E23))</f>
        <v>0</v>
      </c>
      <c r="E22" s="81">
        <f>IF(E$4="","",IF($D$1=2,"chyba",POM_Odpisy_ZD!F23))</f>
        <v>0</v>
      </c>
      <c r="F22" s="81">
        <f>IF(F$4="","",IF($D$1=2,"chyba",POM_Odpisy_ZD!G23))</f>
        <v>0</v>
      </c>
      <c r="G22" s="81">
        <f>IF(G$4="","",IF($D$1=2,"chyba",POM_Odpisy_ZD!H23))</f>
        <v>0</v>
      </c>
      <c r="H22" s="81">
        <f>IF(H$4="","",IF($D$1=2,"chyba",POM_Odpisy_ZD!I23))</f>
        <v>0</v>
      </c>
      <c r="I22" s="81">
        <f>IF(I$4="","",IF($D$1=2,"chyba",POM_Odpisy_ZD!J23))</f>
        <v>0</v>
      </c>
      <c r="J22" s="81">
        <f>IF(J$4="","",IF($D$1=2,"chyba",POM_Odpisy_ZD!K23))</f>
        <v>0</v>
      </c>
      <c r="K22" s="81">
        <f>IF(K$4="","",IF($D$1=2,"chyba",POM_Odpisy_ZD!L23))</f>
        <v>0</v>
      </c>
      <c r="L22" s="81">
        <f>IF(L$4="","",IF($D$1=2,"chyba",POM_Odpisy_ZD!M23))</f>
        <v>0</v>
      </c>
      <c r="M22" s="81">
        <f>IF(M$4="","",IF($D$1=2,"chyba",POM_Odpisy_ZD!N23))</f>
        <v>0</v>
      </c>
      <c r="N22" s="81">
        <f>IF(N$4="","",IF($D$1=2,"chyba",POM_Odpisy_ZD!O23))</f>
        <v>0</v>
      </c>
      <c r="O22" s="81">
        <f>IF(O$4="","",IF($D$1=2,"chyba",POM_Odpisy_ZD!P23))</f>
        <v>0</v>
      </c>
      <c r="P22" s="81">
        <f>IF(P$4="","",IF($D$1=2,"chyba",POM_Odpisy_ZD!Q23))</f>
        <v>0</v>
      </c>
      <c r="Q22" s="81">
        <f>IF(Q$4="","",IF($D$1=2,"chyba",POM_Odpisy_ZD!R23))</f>
        <v>0</v>
      </c>
      <c r="R22" s="81">
        <f>IF(R$4="","",IF($D$1=2,"chyba",POM_Odpisy_ZD!S23))</f>
        <v>0</v>
      </c>
      <c r="S22" s="81">
        <f>IF(S$4="","",IF($D$1=2,"chyba",POM_Odpisy_ZD!T23))</f>
        <v>0</v>
      </c>
      <c r="T22" s="81">
        <f>IF(T$4="","",IF($D$1=2,"chyba",POM_Odpisy_ZD!U23))</f>
        <v>0</v>
      </c>
      <c r="U22" s="81">
        <f>IF(U$4="","",IF($D$1=2,"chyba",POM_Odpisy_ZD!V23))</f>
        <v>0</v>
      </c>
      <c r="V22" s="81">
        <f>IF(V$4="","",IF($D$1=2,"chyba",POM_Odpisy_ZD!W23))</f>
        <v>0</v>
      </c>
      <c r="W22" s="81">
        <f>IF(W$4="","",IF($D$1=2,"chyba",POM_Odpisy_ZD!X23))</f>
        <v>0</v>
      </c>
      <c r="X22" s="81">
        <f>IF(X$4="","",IF($D$1=2,"chyba",POM_Odpisy_ZD!Y23))</f>
        <v>0</v>
      </c>
      <c r="Y22" s="81">
        <f>IF(Y$4="","",IF($D$1=2,"chyba",POM_Odpisy_ZD!Z23))</f>
        <v>0</v>
      </c>
      <c r="Z22" s="81">
        <f>IF(Z$4="","",IF($D$1=2,"chyba",POM_Odpisy_ZD!AA23))</f>
        <v>0</v>
      </c>
      <c r="AA22" s="81">
        <f>IF(AA$4="","",IF($D$1=2,"chyba",POM_Odpisy_ZD!AB23))</f>
        <v>0</v>
      </c>
      <c r="AB22" s="81">
        <f>IF(AB$4="","",IF($D$1=2,"chyba",POM_Odpisy_ZD!AC23))</f>
        <v>0</v>
      </c>
      <c r="AC22" s="81">
        <f>IF(AC$4="","",IF($D$1=2,"chyba",POM_Odpisy_ZD!AD23))</f>
        <v>0</v>
      </c>
      <c r="AD22" s="81">
        <f>IF(AD$4="","",IF($D$1=2,"chyba",POM_Odpisy_ZD!AE23))</f>
        <v>0</v>
      </c>
      <c r="AE22" s="81">
        <f>IF(AE$4="","",IF($D$1=2,"chyba",POM_Odpisy_ZD!AF23))</f>
        <v>0</v>
      </c>
      <c r="AF22" s="81">
        <f>IF(AF$4="","",IF($D$1=2,"chyba",POM_Odpisy_ZD!AG23))</f>
        <v>0</v>
      </c>
      <c r="AG22" s="81">
        <f>IF(AG$4="","",IF($D$1=2,"chyba",POM_Odpisy_ZD!AH23))</f>
        <v>0</v>
      </c>
      <c r="AH22" s="81">
        <f>IF(AH$4="","",IF($D$1=2,"chyba",POM_Odpisy_ZD!AI23))</f>
        <v>0</v>
      </c>
      <c r="AI22" s="81">
        <f>IF(AI$4="","",IF($D$1=2,"chyba",POM_Odpisy_ZD!AJ23))</f>
        <v>0</v>
      </c>
      <c r="AJ22" s="81">
        <f>IF(AJ$4="","",IF($D$1=2,"chyba",POM_Odpisy_ZD!AK23))</f>
        <v>0</v>
      </c>
      <c r="AK22" s="81">
        <f>IF(AK$4="","",IF($D$1=2,"chyba",POM_Odpisy_ZD!AL23))</f>
        <v>0</v>
      </c>
      <c r="AL22" s="81">
        <f>IF(AL$4="","",IF($D$1=2,"chyba",POM_Odpisy_ZD!AM23))</f>
        <v>0</v>
      </c>
      <c r="AM22" s="81">
        <f>IF(AM$4="","",IF($D$1=2,"chyba",POM_Odpisy_ZD!AN23))</f>
        <v>0</v>
      </c>
      <c r="AN22" s="81">
        <f>IF(AN$4="","",IF($D$1=2,"chyba",POM_Odpisy_ZD!AO23))</f>
        <v>0</v>
      </c>
      <c r="AO22" s="81">
        <f>IF(AO$4="","",IF($D$1=2,"chyba",POM_Odpisy_ZD!AP23))</f>
        <v>0</v>
      </c>
      <c r="AP22" s="81">
        <f>IF(AP$4="","",IF($D$1=2,"chyba",POM_Odpisy_ZD!AQ23))</f>
        <v>0</v>
      </c>
    </row>
    <row r="23" spans="1:42" s="11" customFormat="1">
      <c r="A23" s="83">
        <v>5</v>
      </c>
      <c r="B23" s="83">
        <v>20</v>
      </c>
      <c r="C23" s="81">
        <f>IF(C$4="","",IF($D$1=2,"chyba",POM_Odpisy_ZD!D24))</f>
        <v>0</v>
      </c>
      <c r="D23" s="81">
        <f>IF(D$4="","",IF($D$1=2,"chyba",POM_Odpisy_ZD!E24))</f>
        <v>0</v>
      </c>
      <c r="E23" s="81">
        <f>IF(E$4="","",IF($D$1=2,"chyba",POM_Odpisy_ZD!F24))</f>
        <v>0</v>
      </c>
      <c r="F23" s="81">
        <f>IF(F$4="","",IF($D$1=2,"chyba",POM_Odpisy_ZD!G24))</f>
        <v>0</v>
      </c>
      <c r="G23" s="81">
        <f>IF(G$4="","",IF($D$1=2,"chyba",POM_Odpisy_ZD!H24))</f>
        <v>0</v>
      </c>
      <c r="H23" s="81">
        <f>IF(H$4="","",IF($D$1=2,"chyba",POM_Odpisy_ZD!I24))</f>
        <v>0</v>
      </c>
      <c r="I23" s="81">
        <f>IF(I$4="","",IF($D$1=2,"chyba",POM_Odpisy_ZD!J24))</f>
        <v>0</v>
      </c>
      <c r="J23" s="81">
        <f>IF(J$4="","",IF($D$1=2,"chyba",POM_Odpisy_ZD!K24))</f>
        <v>0</v>
      </c>
      <c r="K23" s="81">
        <f>IF(K$4="","",IF($D$1=2,"chyba",POM_Odpisy_ZD!L24))</f>
        <v>0</v>
      </c>
      <c r="L23" s="81">
        <f>IF(L$4="","",IF($D$1=2,"chyba",POM_Odpisy_ZD!M24))</f>
        <v>0</v>
      </c>
      <c r="M23" s="81">
        <f>IF(M$4="","",IF($D$1=2,"chyba",POM_Odpisy_ZD!N24))</f>
        <v>0</v>
      </c>
      <c r="N23" s="81">
        <f>IF(N$4="","",IF($D$1=2,"chyba",POM_Odpisy_ZD!O24))</f>
        <v>0</v>
      </c>
      <c r="O23" s="81">
        <f>IF(O$4="","",IF($D$1=2,"chyba",POM_Odpisy_ZD!P24))</f>
        <v>0</v>
      </c>
      <c r="P23" s="81">
        <f>IF(P$4="","",IF($D$1=2,"chyba",POM_Odpisy_ZD!Q24))</f>
        <v>0</v>
      </c>
      <c r="Q23" s="81">
        <f>IF(Q$4="","",IF($D$1=2,"chyba",POM_Odpisy_ZD!R24))</f>
        <v>0</v>
      </c>
      <c r="R23" s="81">
        <f>IF(R$4="","",IF($D$1=2,"chyba",POM_Odpisy_ZD!S24))</f>
        <v>0</v>
      </c>
      <c r="S23" s="81">
        <f>IF(S$4="","",IF($D$1=2,"chyba",POM_Odpisy_ZD!T24))</f>
        <v>0</v>
      </c>
      <c r="T23" s="81">
        <f>IF(T$4="","",IF($D$1=2,"chyba",POM_Odpisy_ZD!U24))</f>
        <v>0</v>
      </c>
      <c r="U23" s="81">
        <f>IF(U$4="","",IF($D$1=2,"chyba",POM_Odpisy_ZD!V24))</f>
        <v>0</v>
      </c>
      <c r="V23" s="81">
        <f>IF(V$4="","",IF($D$1=2,"chyba",POM_Odpisy_ZD!W24))</f>
        <v>0</v>
      </c>
      <c r="W23" s="81">
        <f>IF(W$4="","",IF($D$1=2,"chyba",POM_Odpisy_ZD!X24))</f>
        <v>0</v>
      </c>
      <c r="X23" s="81">
        <f>IF(X$4="","",IF($D$1=2,"chyba",POM_Odpisy_ZD!Y24))</f>
        <v>0</v>
      </c>
      <c r="Y23" s="81">
        <f>IF(Y$4="","",IF($D$1=2,"chyba",POM_Odpisy_ZD!Z24))</f>
        <v>0</v>
      </c>
      <c r="Z23" s="81">
        <f>IF(Z$4="","",IF($D$1=2,"chyba",POM_Odpisy_ZD!AA24))</f>
        <v>0</v>
      </c>
      <c r="AA23" s="81">
        <f>IF(AA$4="","",IF($D$1=2,"chyba",POM_Odpisy_ZD!AB24))</f>
        <v>0</v>
      </c>
      <c r="AB23" s="81">
        <f>IF(AB$4="","",IF($D$1=2,"chyba",POM_Odpisy_ZD!AC24))</f>
        <v>0</v>
      </c>
      <c r="AC23" s="81">
        <f>IF(AC$4="","",IF($D$1=2,"chyba",POM_Odpisy_ZD!AD24))</f>
        <v>0</v>
      </c>
      <c r="AD23" s="81">
        <f>IF(AD$4="","",IF($D$1=2,"chyba",POM_Odpisy_ZD!AE24))</f>
        <v>0</v>
      </c>
      <c r="AE23" s="81">
        <f>IF(AE$4="","",IF($D$1=2,"chyba",POM_Odpisy_ZD!AF24))</f>
        <v>0</v>
      </c>
      <c r="AF23" s="81">
        <f>IF(AF$4="","",IF($D$1=2,"chyba",POM_Odpisy_ZD!AG24))</f>
        <v>0</v>
      </c>
      <c r="AG23" s="81">
        <f>IF(AG$4="","",IF($D$1=2,"chyba",POM_Odpisy_ZD!AH24))</f>
        <v>0</v>
      </c>
      <c r="AH23" s="81">
        <f>IF(AH$4="","",IF($D$1=2,"chyba",POM_Odpisy_ZD!AI24))</f>
        <v>0</v>
      </c>
      <c r="AI23" s="81">
        <f>IF(AI$4="","",IF($D$1=2,"chyba",POM_Odpisy_ZD!AJ24))</f>
        <v>0</v>
      </c>
      <c r="AJ23" s="81">
        <f>IF(AJ$4="","",IF($D$1=2,"chyba",POM_Odpisy_ZD!AK24))</f>
        <v>0</v>
      </c>
      <c r="AK23" s="81">
        <f>IF(AK$4="","",IF($D$1=2,"chyba",POM_Odpisy_ZD!AL24))</f>
        <v>0</v>
      </c>
      <c r="AL23" s="81">
        <f>IF(AL$4="","",IF($D$1=2,"chyba",POM_Odpisy_ZD!AM24))</f>
        <v>0</v>
      </c>
      <c r="AM23" s="81">
        <f>IF(AM$4="","",IF($D$1=2,"chyba",POM_Odpisy_ZD!AN24))</f>
        <v>0</v>
      </c>
      <c r="AN23" s="81">
        <f>IF(AN$4="","",IF($D$1=2,"chyba",POM_Odpisy_ZD!AO24))</f>
        <v>0</v>
      </c>
      <c r="AO23" s="81">
        <f>IF(AO$4="","",IF($D$1=2,"chyba",POM_Odpisy_ZD!AP24))</f>
        <v>0</v>
      </c>
      <c r="AP23" s="81">
        <f>IF(AP$4="","",IF($D$1=2,"chyba",POM_Odpisy_ZD!AQ24))</f>
        <v>0</v>
      </c>
    </row>
    <row r="24" spans="1:42" s="11" customFormat="1">
      <c r="A24" s="83">
        <v>6</v>
      </c>
      <c r="B24" s="83">
        <v>40</v>
      </c>
      <c r="C24" s="81">
        <f>IF(C$4="","",IF($D$1=2,"chyba",POM_Odpisy_ZD!D25))</f>
        <v>0</v>
      </c>
      <c r="D24" s="81">
        <f>IF(D$4="","",IF($D$1=2,"chyba",POM_Odpisy_ZD!E25))</f>
        <v>0</v>
      </c>
      <c r="E24" s="81">
        <f>IF(E$4="","",IF($D$1=2,"chyba",POM_Odpisy_ZD!F25))</f>
        <v>0</v>
      </c>
      <c r="F24" s="81">
        <f>IF(F$4="","",IF($D$1=2,"chyba",POM_Odpisy_ZD!G25))</f>
        <v>0</v>
      </c>
      <c r="G24" s="81">
        <f>IF(G$4="","",IF($D$1=2,"chyba",POM_Odpisy_ZD!H25))</f>
        <v>0</v>
      </c>
      <c r="H24" s="81">
        <f>IF(H$4="","",IF($D$1=2,"chyba",POM_Odpisy_ZD!I25))</f>
        <v>0</v>
      </c>
      <c r="I24" s="81">
        <f>IF(I$4="","",IF($D$1=2,"chyba",POM_Odpisy_ZD!J25))</f>
        <v>0</v>
      </c>
      <c r="J24" s="81">
        <f>IF(J$4="","",IF($D$1=2,"chyba",POM_Odpisy_ZD!K25))</f>
        <v>0</v>
      </c>
      <c r="K24" s="81">
        <f>IF(K$4="","",IF($D$1=2,"chyba",POM_Odpisy_ZD!L25))</f>
        <v>0</v>
      </c>
      <c r="L24" s="81">
        <f>IF(L$4="","",IF($D$1=2,"chyba",POM_Odpisy_ZD!M25))</f>
        <v>0</v>
      </c>
      <c r="M24" s="81">
        <f>IF(M$4="","",IF($D$1=2,"chyba",POM_Odpisy_ZD!N25))</f>
        <v>0</v>
      </c>
      <c r="N24" s="81">
        <f>IF(N$4="","",IF($D$1=2,"chyba",POM_Odpisy_ZD!O25))</f>
        <v>0</v>
      </c>
      <c r="O24" s="81">
        <f>IF(O$4="","",IF($D$1=2,"chyba",POM_Odpisy_ZD!P25))</f>
        <v>0</v>
      </c>
      <c r="P24" s="81">
        <f>IF(P$4="","",IF($D$1=2,"chyba",POM_Odpisy_ZD!Q25))</f>
        <v>0</v>
      </c>
      <c r="Q24" s="81">
        <f>IF(Q$4="","",IF($D$1=2,"chyba",POM_Odpisy_ZD!R25))</f>
        <v>0</v>
      </c>
      <c r="R24" s="81">
        <f>IF(R$4="","",IF($D$1=2,"chyba",POM_Odpisy_ZD!S25))</f>
        <v>0</v>
      </c>
      <c r="S24" s="81">
        <f>IF(S$4="","",IF($D$1=2,"chyba",POM_Odpisy_ZD!T25))</f>
        <v>0</v>
      </c>
      <c r="T24" s="81">
        <f>IF(T$4="","",IF($D$1=2,"chyba",POM_Odpisy_ZD!U25))</f>
        <v>0</v>
      </c>
      <c r="U24" s="81">
        <f>IF(U$4="","",IF($D$1=2,"chyba",POM_Odpisy_ZD!V25))</f>
        <v>0</v>
      </c>
      <c r="V24" s="81">
        <f>IF(V$4="","",IF($D$1=2,"chyba",POM_Odpisy_ZD!W25))</f>
        <v>0</v>
      </c>
      <c r="W24" s="81">
        <f>IF(W$4="","",IF($D$1=2,"chyba",POM_Odpisy_ZD!X25))</f>
        <v>0</v>
      </c>
      <c r="X24" s="81">
        <f>IF(X$4="","",IF($D$1=2,"chyba",POM_Odpisy_ZD!Y25))</f>
        <v>0</v>
      </c>
      <c r="Y24" s="81">
        <f>IF(Y$4="","",IF($D$1=2,"chyba",POM_Odpisy_ZD!Z25))</f>
        <v>0</v>
      </c>
      <c r="Z24" s="81">
        <f>IF(Z$4="","",IF($D$1=2,"chyba",POM_Odpisy_ZD!AA25))</f>
        <v>0</v>
      </c>
      <c r="AA24" s="81">
        <f>IF(AA$4="","",IF($D$1=2,"chyba",POM_Odpisy_ZD!AB25))</f>
        <v>0</v>
      </c>
      <c r="AB24" s="81">
        <f>IF(AB$4="","",IF($D$1=2,"chyba",POM_Odpisy_ZD!AC25))</f>
        <v>0</v>
      </c>
      <c r="AC24" s="81">
        <f>IF(AC$4="","",IF($D$1=2,"chyba",POM_Odpisy_ZD!AD25))</f>
        <v>0</v>
      </c>
      <c r="AD24" s="81">
        <f>IF(AD$4="","",IF($D$1=2,"chyba",POM_Odpisy_ZD!AE25))</f>
        <v>0</v>
      </c>
      <c r="AE24" s="81">
        <f>IF(AE$4="","",IF($D$1=2,"chyba",POM_Odpisy_ZD!AF25))</f>
        <v>0</v>
      </c>
      <c r="AF24" s="81">
        <f>IF(AF$4="","",IF($D$1=2,"chyba",POM_Odpisy_ZD!AG25))</f>
        <v>0</v>
      </c>
      <c r="AG24" s="81">
        <f>IF(AG$4="","",IF($D$1=2,"chyba",POM_Odpisy_ZD!AH25))</f>
        <v>0</v>
      </c>
      <c r="AH24" s="81">
        <f>IF(AH$4="","",IF($D$1=2,"chyba",POM_Odpisy_ZD!AI25))</f>
        <v>0</v>
      </c>
      <c r="AI24" s="81">
        <f>IF(AI$4="","",IF($D$1=2,"chyba",POM_Odpisy_ZD!AJ25))</f>
        <v>0</v>
      </c>
      <c r="AJ24" s="81">
        <f>IF(AJ$4="","",IF($D$1=2,"chyba",POM_Odpisy_ZD!AK25))</f>
        <v>0</v>
      </c>
      <c r="AK24" s="81">
        <f>IF(AK$4="","",IF($D$1=2,"chyba",POM_Odpisy_ZD!AL25))</f>
        <v>0</v>
      </c>
      <c r="AL24" s="81">
        <f>IF(AL$4="","",IF($D$1=2,"chyba",POM_Odpisy_ZD!AM25))</f>
        <v>0</v>
      </c>
      <c r="AM24" s="81">
        <f>IF(AM$4="","",IF($D$1=2,"chyba",POM_Odpisy_ZD!AN25))</f>
        <v>0</v>
      </c>
      <c r="AN24" s="81">
        <f>IF(AN$4="","",IF($D$1=2,"chyba",POM_Odpisy_ZD!AO25))</f>
        <v>0</v>
      </c>
      <c r="AO24" s="81">
        <f>IF(AO$4="","",IF($D$1=2,"chyba",POM_Odpisy_ZD!AP25))</f>
        <v>0</v>
      </c>
      <c r="AP24" s="81">
        <f>IF(AP$4="","",IF($D$1=2,"chyba",POM_Odpisy_ZD!AQ25))</f>
        <v>0</v>
      </c>
    </row>
    <row r="25" spans="1:42" s="9" customFormat="1">
      <c r="A25" s="448" t="s">
        <v>4</v>
      </c>
      <c r="B25" s="448"/>
      <c r="C25" s="84">
        <f>IF(C4="","",SUM(C19:C24))</f>
        <v>0</v>
      </c>
      <c r="D25" s="84">
        <f t="shared" ref="D25:AP25" si="2">IF(D4="","",SUM(D19:D24))</f>
        <v>0</v>
      </c>
      <c r="E25" s="84">
        <f t="shared" si="2"/>
        <v>0</v>
      </c>
      <c r="F25" s="84">
        <f t="shared" si="2"/>
        <v>0</v>
      </c>
      <c r="G25" s="84">
        <f t="shared" si="2"/>
        <v>0</v>
      </c>
      <c r="H25" s="84">
        <f t="shared" si="2"/>
        <v>0</v>
      </c>
      <c r="I25" s="84">
        <f t="shared" si="2"/>
        <v>0</v>
      </c>
      <c r="J25" s="84">
        <f t="shared" si="2"/>
        <v>0</v>
      </c>
      <c r="K25" s="84">
        <f t="shared" si="2"/>
        <v>0</v>
      </c>
      <c r="L25" s="84">
        <f t="shared" si="2"/>
        <v>0</v>
      </c>
      <c r="M25" s="84">
        <f t="shared" si="2"/>
        <v>0</v>
      </c>
      <c r="N25" s="84">
        <f t="shared" si="2"/>
        <v>0</v>
      </c>
      <c r="O25" s="84">
        <f t="shared" si="2"/>
        <v>0</v>
      </c>
      <c r="P25" s="84">
        <f t="shared" si="2"/>
        <v>0</v>
      </c>
      <c r="Q25" s="84">
        <f t="shared" si="2"/>
        <v>0</v>
      </c>
      <c r="R25" s="84">
        <f t="shared" si="2"/>
        <v>0</v>
      </c>
      <c r="S25" s="84">
        <f t="shared" si="2"/>
        <v>0</v>
      </c>
      <c r="T25" s="84">
        <f t="shared" si="2"/>
        <v>0</v>
      </c>
      <c r="U25" s="84">
        <f t="shared" si="2"/>
        <v>0</v>
      </c>
      <c r="V25" s="84">
        <f t="shared" si="2"/>
        <v>0</v>
      </c>
      <c r="W25" s="84">
        <f t="shared" si="2"/>
        <v>0</v>
      </c>
      <c r="X25" s="84">
        <f t="shared" si="2"/>
        <v>0</v>
      </c>
      <c r="Y25" s="84">
        <f t="shared" si="2"/>
        <v>0</v>
      </c>
      <c r="Z25" s="84">
        <f t="shared" si="2"/>
        <v>0</v>
      </c>
      <c r="AA25" s="84">
        <f t="shared" si="2"/>
        <v>0</v>
      </c>
      <c r="AB25" s="84">
        <f t="shared" si="2"/>
        <v>0</v>
      </c>
      <c r="AC25" s="84">
        <f t="shared" si="2"/>
        <v>0</v>
      </c>
      <c r="AD25" s="84">
        <f t="shared" si="2"/>
        <v>0</v>
      </c>
      <c r="AE25" s="84">
        <f t="shared" si="2"/>
        <v>0</v>
      </c>
      <c r="AF25" s="84">
        <f t="shared" si="2"/>
        <v>0</v>
      </c>
      <c r="AG25" s="84">
        <f t="shared" si="2"/>
        <v>0</v>
      </c>
      <c r="AH25" s="84">
        <f t="shared" si="2"/>
        <v>0</v>
      </c>
      <c r="AI25" s="84">
        <f t="shared" si="2"/>
        <v>0</v>
      </c>
      <c r="AJ25" s="84">
        <f t="shared" si="2"/>
        <v>0</v>
      </c>
      <c r="AK25" s="84">
        <f t="shared" si="2"/>
        <v>0</v>
      </c>
      <c r="AL25" s="84">
        <f t="shared" si="2"/>
        <v>0</v>
      </c>
      <c r="AM25" s="84">
        <f t="shared" si="2"/>
        <v>0</v>
      </c>
      <c r="AN25" s="84">
        <f t="shared" si="2"/>
        <v>0</v>
      </c>
      <c r="AO25" s="84">
        <f t="shared" si="2"/>
        <v>0</v>
      </c>
      <c r="AP25" s="84">
        <f t="shared" si="2"/>
        <v>0</v>
      </c>
    </row>
    <row r="26" spans="1:42" s="11" customFormat="1"/>
    <row r="27" spans="1:42" s="11" customFormat="1"/>
    <row r="28" spans="1:42" s="11" customFormat="1"/>
    <row r="29" spans="1:42" s="11" customFormat="1"/>
    <row r="30" spans="1:42" s="11" customFormat="1"/>
    <row r="31" spans="1:42" s="11" customFormat="1"/>
    <row r="32" spans="1:42" s="11" customFormat="1"/>
    <row r="33" s="11" customFormat="1"/>
    <row r="34" s="11" customFormat="1"/>
    <row r="35" s="11" customFormat="1"/>
    <row r="36" s="11" customFormat="1"/>
    <row r="37" s="11" customFormat="1"/>
    <row r="38" s="11" customFormat="1"/>
    <row r="39" s="11" customFormat="1"/>
    <row r="40" s="11" customFormat="1"/>
    <row r="41" s="11" customFormat="1"/>
    <row r="42" s="11" customFormat="1"/>
    <row r="43" s="11" customFormat="1"/>
    <row r="44" s="11" customFormat="1"/>
    <row r="45" s="11" customFormat="1"/>
  </sheetData>
  <mergeCells count="2">
    <mergeCell ref="A14:B14"/>
    <mergeCell ref="A25:B25"/>
  </mergeCells>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ignoredErrors>
    <ignoredError sqref="C10:H13 I8:AP13 D8:H8 D9:H9" unlockedFormula="1"/>
  </ignoredErrors>
  <legacyDrawing r:id="rId2"/>
</worksheet>
</file>

<file path=xl/worksheets/sheet16.xml><?xml version="1.0" encoding="utf-8"?>
<worksheet xmlns="http://schemas.openxmlformats.org/spreadsheetml/2006/main" xmlns:r="http://schemas.openxmlformats.org/officeDocument/2006/relationships">
  <sheetPr codeName="Hárok12">
    <pageSetUpPr fitToPage="1"/>
  </sheetPr>
  <dimension ref="B1:AQ25"/>
  <sheetViews>
    <sheetView workbookViewId="0"/>
  </sheetViews>
  <sheetFormatPr defaultColWidth="9.109375" defaultRowHeight="13.2"/>
  <cols>
    <col min="1" max="1" width="1.6640625" style="17" customWidth="1"/>
    <col min="2" max="2" width="9.109375" style="17"/>
    <col min="3" max="3" width="10.109375" style="17" customWidth="1"/>
    <col min="4" max="16384" width="9.109375" style="17"/>
  </cols>
  <sheetData>
    <row r="1" spans="2:43">
      <c r="B1" s="40" t="s">
        <v>1</v>
      </c>
    </row>
    <row r="2" spans="2:43" s="52" customFormat="1">
      <c r="C2" s="85" t="s">
        <v>6</v>
      </c>
      <c r="D2" s="19">
        <f>'Peňažné toky projektu'!D13</f>
        <v>2016</v>
      </c>
      <c r="E2" s="19">
        <f>D2+1</f>
        <v>2017</v>
      </c>
      <c r="F2" s="19">
        <f t="shared" ref="F2:AQ2" si="0">E2+1</f>
        <v>2018</v>
      </c>
      <c r="G2" s="19">
        <f t="shared" si="0"/>
        <v>2019</v>
      </c>
      <c r="H2" s="19">
        <f t="shared" si="0"/>
        <v>2020</v>
      </c>
      <c r="I2" s="19">
        <f t="shared" si="0"/>
        <v>2021</v>
      </c>
      <c r="J2" s="19">
        <f t="shared" si="0"/>
        <v>2022</v>
      </c>
      <c r="K2" s="19">
        <f t="shared" si="0"/>
        <v>2023</v>
      </c>
      <c r="L2" s="19">
        <f t="shared" si="0"/>
        <v>2024</v>
      </c>
      <c r="M2" s="19">
        <f t="shared" si="0"/>
        <v>2025</v>
      </c>
      <c r="N2" s="19">
        <f t="shared" si="0"/>
        <v>2026</v>
      </c>
      <c r="O2" s="19">
        <f t="shared" si="0"/>
        <v>2027</v>
      </c>
      <c r="P2" s="19">
        <f t="shared" si="0"/>
        <v>2028</v>
      </c>
      <c r="Q2" s="19">
        <f t="shared" si="0"/>
        <v>2029</v>
      </c>
      <c r="R2" s="19">
        <f t="shared" si="0"/>
        <v>2030</v>
      </c>
      <c r="S2" s="19">
        <f t="shared" si="0"/>
        <v>2031</v>
      </c>
      <c r="T2" s="19">
        <f t="shared" si="0"/>
        <v>2032</v>
      </c>
      <c r="U2" s="19">
        <f t="shared" si="0"/>
        <v>2033</v>
      </c>
      <c r="V2" s="19">
        <f t="shared" si="0"/>
        <v>2034</v>
      </c>
      <c r="W2" s="19">
        <f t="shared" si="0"/>
        <v>2035</v>
      </c>
      <c r="X2" s="19">
        <f t="shared" si="0"/>
        <v>2036</v>
      </c>
      <c r="Y2" s="19">
        <f t="shared" si="0"/>
        <v>2037</v>
      </c>
      <c r="Z2" s="19">
        <f t="shared" si="0"/>
        <v>2038</v>
      </c>
      <c r="AA2" s="19">
        <f t="shared" si="0"/>
        <v>2039</v>
      </c>
      <c r="AB2" s="19">
        <f t="shared" si="0"/>
        <v>2040</v>
      </c>
      <c r="AC2" s="19">
        <f t="shared" si="0"/>
        <v>2041</v>
      </c>
      <c r="AD2" s="19">
        <f t="shared" si="0"/>
        <v>2042</v>
      </c>
      <c r="AE2" s="19">
        <f t="shared" si="0"/>
        <v>2043</v>
      </c>
      <c r="AF2" s="19">
        <f t="shared" si="0"/>
        <v>2044</v>
      </c>
      <c r="AG2" s="19">
        <f t="shared" si="0"/>
        <v>2045</v>
      </c>
      <c r="AH2" s="19">
        <f t="shared" si="0"/>
        <v>2046</v>
      </c>
      <c r="AI2" s="19">
        <f t="shared" si="0"/>
        <v>2047</v>
      </c>
      <c r="AJ2" s="19">
        <f t="shared" si="0"/>
        <v>2048</v>
      </c>
      <c r="AK2" s="19">
        <f t="shared" si="0"/>
        <v>2049</v>
      </c>
      <c r="AL2" s="19">
        <f t="shared" si="0"/>
        <v>2050</v>
      </c>
      <c r="AM2" s="19">
        <f t="shared" si="0"/>
        <v>2051</v>
      </c>
      <c r="AN2" s="19">
        <f t="shared" si="0"/>
        <v>2052</v>
      </c>
      <c r="AO2" s="19">
        <f t="shared" si="0"/>
        <v>2053</v>
      </c>
      <c r="AP2" s="19">
        <f t="shared" si="0"/>
        <v>2054</v>
      </c>
      <c r="AQ2" s="19">
        <f t="shared" si="0"/>
        <v>2055</v>
      </c>
    </row>
    <row r="3" spans="2:43" s="86" customFormat="1">
      <c r="C3" s="87">
        <v>1</v>
      </c>
      <c r="D3" s="88">
        <f>'Odpisy znižujúce ZD'!C8</f>
        <v>0</v>
      </c>
      <c r="E3" s="88">
        <f>'Odpisy znižujúce ZD'!D8</f>
        <v>0</v>
      </c>
      <c r="F3" s="88">
        <f>'Odpisy znižujúce ZD'!E8</f>
        <v>0</v>
      </c>
      <c r="G3" s="88">
        <f>'Odpisy znižujúce ZD'!F8</f>
        <v>0</v>
      </c>
      <c r="H3" s="88">
        <f>'Odpisy znižujúce ZD'!G8</f>
        <v>0</v>
      </c>
      <c r="I3" s="88">
        <f>'Odpisy znižujúce ZD'!H8</f>
        <v>0</v>
      </c>
      <c r="J3" s="88">
        <f>'Odpisy znižujúce ZD'!I8</f>
        <v>0</v>
      </c>
      <c r="K3" s="88">
        <f>'Odpisy znižujúce ZD'!J8</f>
        <v>0</v>
      </c>
      <c r="L3" s="88">
        <f>'Odpisy znižujúce ZD'!K8</f>
        <v>0</v>
      </c>
      <c r="M3" s="88">
        <f>'Odpisy znižujúce ZD'!L8</f>
        <v>0</v>
      </c>
      <c r="N3" s="88">
        <f>'Odpisy znižujúce ZD'!M8</f>
        <v>0</v>
      </c>
      <c r="O3" s="88">
        <f>'Odpisy znižujúce ZD'!N8</f>
        <v>0</v>
      </c>
      <c r="P3" s="88">
        <f>'Odpisy znižujúce ZD'!O8</f>
        <v>0</v>
      </c>
      <c r="Q3" s="88">
        <f>'Odpisy znižujúce ZD'!P8</f>
        <v>0</v>
      </c>
      <c r="R3" s="88">
        <f>'Odpisy znižujúce ZD'!Q8</f>
        <v>0</v>
      </c>
      <c r="S3" s="88">
        <f>'Odpisy znižujúce ZD'!R8</f>
        <v>0</v>
      </c>
      <c r="T3" s="88">
        <f>'Odpisy znižujúce ZD'!S8</f>
        <v>0</v>
      </c>
      <c r="U3" s="88">
        <f>'Odpisy znižujúce ZD'!T8</f>
        <v>0</v>
      </c>
      <c r="V3" s="88">
        <f>'Odpisy znižujúce ZD'!U8</f>
        <v>0</v>
      </c>
      <c r="W3" s="88">
        <f>'Odpisy znižujúce ZD'!V8</f>
        <v>0</v>
      </c>
      <c r="X3" s="88">
        <f>'Odpisy znižujúce ZD'!W8</f>
        <v>0</v>
      </c>
      <c r="Y3" s="88">
        <f>'Odpisy znižujúce ZD'!X8</f>
        <v>0</v>
      </c>
      <c r="Z3" s="88">
        <f>'Odpisy znižujúce ZD'!Y8</f>
        <v>0</v>
      </c>
      <c r="AA3" s="88">
        <f>'Odpisy znižujúce ZD'!Z8</f>
        <v>0</v>
      </c>
      <c r="AB3" s="88">
        <f>'Odpisy znižujúce ZD'!AA8</f>
        <v>0</v>
      </c>
      <c r="AC3" s="88">
        <f>'Odpisy znižujúce ZD'!AB8</f>
        <v>0</v>
      </c>
      <c r="AD3" s="88">
        <f>'Odpisy znižujúce ZD'!AC8</f>
        <v>0</v>
      </c>
      <c r="AE3" s="88">
        <f>'Odpisy znižujúce ZD'!AD8</f>
        <v>0</v>
      </c>
      <c r="AF3" s="88">
        <f>'Odpisy znižujúce ZD'!AE8</f>
        <v>0</v>
      </c>
      <c r="AG3" s="88">
        <f>'Odpisy znižujúce ZD'!AF8</f>
        <v>0</v>
      </c>
      <c r="AH3" s="88">
        <f>'Odpisy znižujúce ZD'!AG8</f>
        <v>0</v>
      </c>
      <c r="AI3" s="88">
        <f>'Odpisy znižujúce ZD'!AH8</f>
        <v>0</v>
      </c>
      <c r="AJ3" s="88">
        <f>'Odpisy znižujúce ZD'!AI8</f>
        <v>0</v>
      </c>
      <c r="AK3" s="88">
        <f>'Odpisy znižujúce ZD'!AJ8</f>
        <v>0</v>
      </c>
      <c r="AL3" s="88">
        <f>'Odpisy znižujúce ZD'!AK8</f>
        <v>0</v>
      </c>
      <c r="AM3" s="88">
        <f>'Odpisy znižujúce ZD'!AL8</f>
        <v>0</v>
      </c>
      <c r="AN3" s="88">
        <f>'Odpisy znižujúce ZD'!AM8</f>
        <v>0</v>
      </c>
      <c r="AO3" s="88">
        <f>'Odpisy znižujúce ZD'!AN8</f>
        <v>0</v>
      </c>
      <c r="AP3" s="88">
        <f>'Odpisy znižujúce ZD'!AO8</f>
        <v>0</v>
      </c>
      <c r="AQ3" s="88">
        <f>'Odpisy znižujúce ZD'!AP8</f>
        <v>0</v>
      </c>
    </row>
    <row r="4" spans="2:43">
      <c r="C4" s="87">
        <v>2</v>
      </c>
      <c r="D4" s="88">
        <f>'Odpisy znižujúce ZD'!C9</f>
        <v>0</v>
      </c>
      <c r="E4" s="88">
        <f>'Odpisy znižujúce ZD'!D9</f>
        <v>0</v>
      </c>
      <c r="F4" s="88">
        <f>'Odpisy znižujúce ZD'!E9</f>
        <v>0</v>
      </c>
      <c r="G4" s="88">
        <f>'Odpisy znižujúce ZD'!F9</f>
        <v>0</v>
      </c>
      <c r="H4" s="88">
        <f>'Odpisy znižujúce ZD'!G9</f>
        <v>0</v>
      </c>
      <c r="I4" s="88">
        <f>'Odpisy znižujúce ZD'!H9</f>
        <v>0</v>
      </c>
      <c r="J4" s="88">
        <f>'Odpisy znižujúce ZD'!I9</f>
        <v>0</v>
      </c>
      <c r="K4" s="88">
        <f>'Odpisy znižujúce ZD'!J9</f>
        <v>0</v>
      </c>
      <c r="L4" s="88">
        <f>'Odpisy znižujúce ZD'!K9</f>
        <v>0</v>
      </c>
      <c r="M4" s="88">
        <f>'Odpisy znižujúce ZD'!L9</f>
        <v>0</v>
      </c>
      <c r="N4" s="88">
        <f>'Odpisy znižujúce ZD'!M9</f>
        <v>0</v>
      </c>
      <c r="O4" s="88">
        <f>'Odpisy znižujúce ZD'!N9</f>
        <v>0</v>
      </c>
      <c r="P4" s="88">
        <f>'Odpisy znižujúce ZD'!O9</f>
        <v>0</v>
      </c>
      <c r="Q4" s="88">
        <f>'Odpisy znižujúce ZD'!P9</f>
        <v>0</v>
      </c>
      <c r="R4" s="88">
        <f>'Odpisy znižujúce ZD'!Q9</f>
        <v>0</v>
      </c>
      <c r="S4" s="88">
        <f>'Odpisy znižujúce ZD'!R9</f>
        <v>0</v>
      </c>
      <c r="T4" s="88">
        <f>'Odpisy znižujúce ZD'!S9</f>
        <v>0</v>
      </c>
      <c r="U4" s="88">
        <f>'Odpisy znižujúce ZD'!T9</f>
        <v>0</v>
      </c>
      <c r="V4" s="88">
        <f>'Odpisy znižujúce ZD'!U9</f>
        <v>0</v>
      </c>
      <c r="W4" s="88">
        <f>'Odpisy znižujúce ZD'!V9</f>
        <v>0</v>
      </c>
      <c r="X4" s="88">
        <f>'Odpisy znižujúce ZD'!W9</f>
        <v>0</v>
      </c>
      <c r="Y4" s="88">
        <f>'Odpisy znižujúce ZD'!X9</f>
        <v>0</v>
      </c>
      <c r="Z4" s="88">
        <f>'Odpisy znižujúce ZD'!Y9</f>
        <v>0</v>
      </c>
      <c r="AA4" s="88">
        <f>'Odpisy znižujúce ZD'!Z9</f>
        <v>0</v>
      </c>
      <c r="AB4" s="88">
        <f>'Odpisy znižujúce ZD'!AA9</f>
        <v>0</v>
      </c>
      <c r="AC4" s="88">
        <f>'Odpisy znižujúce ZD'!AB9</f>
        <v>0</v>
      </c>
      <c r="AD4" s="88">
        <f>'Odpisy znižujúce ZD'!AC9</f>
        <v>0</v>
      </c>
      <c r="AE4" s="88">
        <f>'Odpisy znižujúce ZD'!AD9</f>
        <v>0</v>
      </c>
      <c r="AF4" s="88">
        <f>'Odpisy znižujúce ZD'!AE9</f>
        <v>0</v>
      </c>
      <c r="AG4" s="88">
        <f>'Odpisy znižujúce ZD'!AF9</f>
        <v>0</v>
      </c>
      <c r="AH4" s="88">
        <f>'Odpisy znižujúce ZD'!AG9</f>
        <v>0</v>
      </c>
      <c r="AI4" s="88">
        <f>'Odpisy znižujúce ZD'!AH9</f>
        <v>0</v>
      </c>
      <c r="AJ4" s="88">
        <f>'Odpisy znižujúce ZD'!AI9</f>
        <v>0</v>
      </c>
      <c r="AK4" s="88">
        <f>'Odpisy znižujúce ZD'!AJ9</f>
        <v>0</v>
      </c>
      <c r="AL4" s="88">
        <f>'Odpisy znižujúce ZD'!AK9</f>
        <v>0</v>
      </c>
      <c r="AM4" s="88">
        <f>'Odpisy znižujúce ZD'!AL9</f>
        <v>0</v>
      </c>
      <c r="AN4" s="88">
        <f>'Odpisy znižujúce ZD'!AM9</f>
        <v>0</v>
      </c>
      <c r="AO4" s="88">
        <f>'Odpisy znižujúce ZD'!AN9</f>
        <v>0</v>
      </c>
      <c r="AP4" s="88">
        <f>'Odpisy znižujúce ZD'!AO9</f>
        <v>0</v>
      </c>
      <c r="AQ4" s="88">
        <f>'Odpisy znižujúce ZD'!AP9</f>
        <v>0</v>
      </c>
    </row>
    <row r="5" spans="2:43">
      <c r="C5" s="87">
        <v>3</v>
      </c>
      <c r="D5" s="88">
        <f>'Odpisy znižujúce ZD'!C10</f>
        <v>0</v>
      </c>
      <c r="E5" s="88">
        <f>'Odpisy znižujúce ZD'!D10</f>
        <v>0</v>
      </c>
      <c r="F5" s="88">
        <f>'Odpisy znižujúce ZD'!E10</f>
        <v>0</v>
      </c>
      <c r="G5" s="88">
        <f>'Odpisy znižujúce ZD'!F10</f>
        <v>0</v>
      </c>
      <c r="H5" s="88">
        <f>'Odpisy znižujúce ZD'!G10</f>
        <v>0</v>
      </c>
      <c r="I5" s="88">
        <f>'Odpisy znižujúce ZD'!H10</f>
        <v>0</v>
      </c>
      <c r="J5" s="88">
        <f>'Odpisy znižujúce ZD'!I10</f>
        <v>0</v>
      </c>
      <c r="K5" s="88">
        <f>'Odpisy znižujúce ZD'!J10</f>
        <v>0</v>
      </c>
      <c r="L5" s="88">
        <f>'Odpisy znižujúce ZD'!K10</f>
        <v>0</v>
      </c>
      <c r="M5" s="88">
        <f>'Odpisy znižujúce ZD'!L10</f>
        <v>0</v>
      </c>
      <c r="N5" s="88">
        <f>'Odpisy znižujúce ZD'!M10</f>
        <v>0</v>
      </c>
      <c r="O5" s="88">
        <f>'Odpisy znižujúce ZD'!N10</f>
        <v>0</v>
      </c>
      <c r="P5" s="88">
        <f>'Odpisy znižujúce ZD'!O10</f>
        <v>0</v>
      </c>
      <c r="Q5" s="88">
        <f>'Odpisy znižujúce ZD'!P10</f>
        <v>0</v>
      </c>
      <c r="R5" s="88">
        <f>'Odpisy znižujúce ZD'!Q10</f>
        <v>0</v>
      </c>
      <c r="S5" s="88">
        <f>'Odpisy znižujúce ZD'!R10</f>
        <v>0</v>
      </c>
      <c r="T5" s="88">
        <f>'Odpisy znižujúce ZD'!S10</f>
        <v>0</v>
      </c>
      <c r="U5" s="88">
        <f>'Odpisy znižujúce ZD'!T10</f>
        <v>0</v>
      </c>
      <c r="V5" s="88">
        <f>'Odpisy znižujúce ZD'!U10</f>
        <v>0</v>
      </c>
      <c r="W5" s="88">
        <f>'Odpisy znižujúce ZD'!V10</f>
        <v>0</v>
      </c>
      <c r="X5" s="88">
        <f>'Odpisy znižujúce ZD'!W10</f>
        <v>0</v>
      </c>
      <c r="Y5" s="88">
        <f>'Odpisy znižujúce ZD'!X10</f>
        <v>0</v>
      </c>
      <c r="Z5" s="88">
        <f>'Odpisy znižujúce ZD'!Y10</f>
        <v>0</v>
      </c>
      <c r="AA5" s="88">
        <f>'Odpisy znižujúce ZD'!Z10</f>
        <v>0</v>
      </c>
      <c r="AB5" s="88">
        <f>'Odpisy znižujúce ZD'!AA10</f>
        <v>0</v>
      </c>
      <c r="AC5" s="88">
        <f>'Odpisy znižujúce ZD'!AB10</f>
        <v>0</v>
      </c>
      <c r="AD5" s="88">
        <f>'Odpisy znižujúce ZD'!AC10</f>
        <v>0</v>
      </c>
      <c r="AE5" s="88">
        <f>'Odpisy znižujúce ZD'!AD10</f>
        <v>0</v>
      </c>
      <c r="AF5" s="88">
        <f>'Odpisy znižujúce ZD'!AE10</f>
        <v>0</v>
      </c>
      <c r="AG5" s="88">
        <f>'Odpisy znižujúce ZD'!AF10</f>
        <v>0</v>
      </c>
      <c r="AH5" s="88">
        <f>'Odpisy znižujúce ZD'!AG10</f>
        <v>0</v>
      </c>
      <c r="AI5" s="88">
        <f>'Odpisy znižujúce ZD'!AH10</f>
        <v>0</v>
      </c>
      <c r="AJ5" s="88">
        <f>'Odpisy znižujúce ZD'!AI10</f>
        <v>0</v>
      </c>
      <c r="AK5" s="88">
        <f>'Odpisy znižujúce ZD'!AJ10</f>
        <v>0</v>
      </c>
      <c r="AL5" s="88">
        <f>'Odpisy znižujúce ZD'!AK10</f>
        <v>0</v>
      </c>
      <c r="AM5" s="88">
        <f>'Odpisy znižujúce ZD'!AL10</f>
        <v>0</v>
      </c>
      <c r="AN5" s="88">
        <f>'Odpisy znižujúce ZD'!AM10</f>
        <v>0</v>
      </c>
      <c r="AO5" s="88">
        <f>'Odpisy znižujúce ZD'!AN10</f>
        <v>0</v>
      </c>
      <c r="AP5" s="88">
        <f>'Odpisy znižujúce ZD'!AO10</f>
        <v>0</v>
      </c>
      <c r="AQ5" s="88">
        <f>'Odpisy znižujúce ZD'!AP10</f>
        <v>0</v>
      </c>
    </row>
    <row r="6" spans="2:43">
      <c r="C6" s="87">
        <v>4</v>
      </c>
      <c r="D6" s="88">
        <f>'Odpisy znižujúce ZD'!C11</f>
        <v>0</v>
      </c>
      <c r="E6" s="88">
        <f>'Odpisy znižujúce ZD'!D11</f>
        <v>0</v>
      </c>
      <c r="F6" s="88">
        <f>'Odpisy znižujúce ZD'!E11</f>
        <v>0</v>
      </c>
      <c r="G6" s="88">
        <f>'Odpisy znižujúce ZD'!F11</f>
        <v>0</v>
      </c>
      <c r="H6" s="88">
        <f>'Odpisy znižujúce ZD'!G11</f>
        <v>0</v>
      </c>
      <c r="I6" s="88">
        <f>'Odpisy znižujúce ZD'!H11</f>
        <v>0</v>
      </c>
      <c r="J6" s="88">
        <f>'Odpisy znižujúce ZD'!I11</f>
        <v>0</v>
      </c>
      <c r="K6" s="88">
        <f>'Odpisy znižujúce ZD'!J11</f>
        <v>0</v>
      </c>
      <c r="L6" s="88">
        <f>'Odpisy znižujúce ZD'!K11</f>
        <v>0</v>
      </c>
      <c r="M6" s="88">
        <f>'Odpisy znižujúce ZD'!L11</f>
        <v>0</v>
      </c>
      <c r="N6" s="88">
        <f>'Odpisy znižujúce ZD'!M11</f>
        <v>0</v>
      </c>
      <c r="O6" s="88">
        <f>'Odpisy znižujúce ZD'!N11</f>
        <v>0</v>
      </c>
      <c r="P6" s="88">
        <f>'Odpisy znižujúce ZD'!O11</f>
        <v>0</v>
      </c>
      <c r="Q6" s="88">
        <f>'Odpisy znižujúce ZD'!P11</f>
        <v>0</v>
      </c>
      <c r="R6" s="88">
        <f>'Odpisy znižujúce ZD'!Q11</f>
        <v>0</v>
      </c>
      <c r="S6" s="88">
        <f>'Odpisy znižujúce ZD'!R11</f>
        <v>0</v>
      </c>
      <c r="T6" s="88">
        <f>'Odpisy znižujúce ZD'!S11</f>
        <v>0</v>
      </c>
      <c r="U6" s="88">
        <f>'Odpisy znižujúce ZD'!T11</f>
        <v>0</v>
      </c>
      <c r="V6" s="88">
        <f>'Odpisy znižujúce ZD'!U11</f>
        <v>0</v>
      </c>
      <c r="W6" s="88">
        <f>'Odpisy znižujúce ZD'!V11</f>
        <v>0</v>
      </c>
      <c r="X6" s="88">
        <f>'Odpisy znižujúce ZD'!W11</f>
        <v>0</v>
      </c>
      <c r="Y6" s="88">
        <f>'Odpisy znižujúce ZD'!X11</f>
        <v>0</v>
      </c>
      <c r="Z6" s="88">
        <f>'Odpisy znižujúce ZD'!Y11</f>
        <v>0</v>
      </c>
      <c r="AA6" s="88">
        <f>'Odpisy znižujúce ZD'!Z11</f>
        <v>0</v>
      </c>
      <c r="AB6" s="88">
        <f>'Odpisy znižujúce ZD'!AA11</f>
        <v>0</v>
      </c>
      <c r="AC6" s="88">
        <f>'Odpisy znižujúce ZD'!AB11</f>
        <v>0</v>
      </c>
      <c r="AD6" s="88">
        <f>'Odpisy znižujúce ZD'!AC11</f>
        <v>0</v>
      </c>
      <c r="AE6" s="88">
        <f>'Odpisy znižujúce ZD'!AD11</f>
        <v>0</v>
      </c>
      <c r="AF6" s="88">
        <f>'Odpisy znižujúce ZD'!AE11</f>
        <v>0</v>
      </c>
      <c r="AG6" s="88">
        <f>'Odpisy znižujúce ZD'!AF11</f>
        <v>0</v>
      </c>
      <c r="AH6" s="88">
        <f>'Odpisy znižujúce ZD'!AG11</f>
        <v>0</v>
      </c>
      <c r="AI6" s="88">
        <f>'Odpisy znižujúce ZD'!AH11</f>
        <v>0</v>
      </c>
      <c r="AJ6" s="88">
        <f>'Odpisy znižujúce ZD'!AI11</f>
        <v>0</v>
      </c>
      <c r="AK6" s="88">
        <f>'Odpisy znižujúce ZD'!AJ11</f>
        <v>0</v>
      </c>
      <c r="AL6" s="88">
        <f>'Odpisy znižujúce ZD'!AK11</f>
        <v>0</v>
      </c>
      <c r="AM6" s="88">
        <f>'Odpisy znižujúce ZD'!AL11</f>
        <v>0</v>
      </c>
      <c r="AN6" s="88">
        <f>'Odpisy znižujúce ZD'!AM11</f>
        <v>0</v>
      </c>
      <c r="AO6" s="88">
        <f>'Odpisy znižujúce ZD'!AN11</f>
        <v>0</v>
      </c>
      <c r="AP6" s="88">
        <f>'Odpisy znižujúce ZD'!AO11</f>
        <v>0</v>
      </c>
      <c r="AQ6" s="88">
        <f>'Odpisy znižujúce ZD'!AP11</f>
        <v>0</v>
      </c>
    </row>
    <row r="7" spans="2:43">
      <c r="C7" s="87">
        <v>5</v>
      </c>
      <c r="D7" s="88">
        <f>'Odpisy znižujúce ZD'!C12</f>
        <v>0</v>
      </c>
      <c r="E7" s="88">
        <f>'Odpisy znižujúce ZD'!D12</f>
        <v>0</v>
      </c>
      <c r="F7" s="88">
        <f>'Odpisy znižujúce ZD'!E12</f>
        <v>0</v>
      </c>
      <c r="G7" s="88">
        <f>'Odpisy znižujúce ZD'!F12</f>
        <v>0</v>
      </c>
      <c r="H7" s="88">
        <f>'Odpisy znižujúce ZD'!G12</f>
        <v>0</v>
      </c>
      <c r="I7" s="88">
        <f>'Odpisy znižujúce ZD'!H12</f>
        <v>0</v>
      </c>
      <c r="J7" s="88">
        <f>'Odpisy znižujúce ZD'!I12</f>
        <v>0</v>
      </c>
      <c r="K7" s="88">
        <f>'Odpisy znižujúce ZD'!J12</f>
        <v>0</v>
      </c>
      <c r="L7" s="88">
        <f>'Odpisy znižujúce ZD'!K12</f>
        <v>0</v>
      </c>
      <c r="M7" s="88">
        <f>'Odpisy znižujúce ZD'!L12</f>
        <v>0</v>
      </c>
      <c r="N7" s="88">
        <f>'Odpisy znižujúce ZD'!M12</f>
        <v>0</v>
      </c>
      <c r="O7" s="88">
        <f>'Odpisy znižujúce ZD'!N12</f>
        <v>0</v>
      </c>
      <c r="P7" s="88">
        <f>'Odpisy znižujúce ZD'!O12</f>
        <v>0</v>
      </c>
      <c r="Q7" s="88">
        <f>'Odpisy znižujúce ZD'!P12</f>
        <v>0</v>
      </c>
      <c r="R7" s="88">
        <f>'Odpisy znižujúce ZD'!Q12</f>
        <v>0</v>
      </c>
      <c r="S7" s="88">
        <f>'Odpisy znižujúce ZD'!R12</f>
        <v>0</v>
      </c>
      <c r="T7" s="88">
        <f>'Odpisy znižujúce ZD'!S12</f>
        <v>0</v>
      </c>
      <c r="U7" s="88">
        <f>'Odpisy znižujúce ZD'!T12</f>
        <v>0</v>
      </c>
      <c r="V7" s="88">
        <f>'Odpisy znižujúce ZD'!U12</f>
        <v>0</v>
      </c>
      <c r="W7" s="88">
        <f>'Odpisy znižujúce ZD'!V12</f>
        <v>0</v>
      </c>
      <c r="X7" s="88">
        <f>'Odpisy znižujúce ZD'!W12</f>
        <v>0</v>
      </c>
      <c r="Y7" s="88">
        <f>'Odpisy znižujúce ZD'!X12</f>
        <v>0</v>
      </c>
      <c r="Z7" s="88">
        <f>'Odpisy znižujúce ZD'!Y12</f>
        <v>0</v>
      </c>
      <c r="AA7" s="88">
        <f>'Odpisy znižujúce ZD'!Z12</f>
        <v>0</v>
      </c>
      <c r="AB7" s="88">
        <f>'Odpisy znižujúce ZD'!AA12</f>
        <v>0</v>
      </c>
      <c r="AC7" s="88">
        <f>'Odpisy znižujúce ZD'!AB12</f>
        <v>0</v>
      </c>
      <c r="AD7" s="88">
        <f>'Odpisy znižujúce ZD'!AC12</f>
        <v>0</v>
      </c>
      <c r="AE7" s="88">
        <f>'Odpisy znižujúce ZD'!AD12</f>
        <v>0</v>
      </c>
      <c r="AF7" s="88">
        <f>'Odpisy znižujúce ZD'!AE12</f>
        <v>0</v>
      </c>
      <c r="AG7" s="88">
        <f>'Odpisy znižujúce ZD'!AF12</f>
        <v>0</v>
      </c>
      <c r="AH7" s="88">
        <f>'Odpisy znižujúce ZD'!AG12</f>
        <v>0</v>
      </c>
      <c r="AI7" s="88">
        <f>'Odpisy znižujúce ZD'!AH12</f>
        <v>0</v>
      </c>
      <c r="AJ7" s="88">
        <f>'Odpisy znižujúce ZD'!AI12</f>
        <v>0</v>
      </c>
      <c r="AK7" s="88">
        <f>'Odpisy znižujúce ZD'!AJ12</f>
        <v>0</v>
      </c>
      <c r="AL7" s="88">
        <f>'Odpisy znižujúce ZD'!AK12</f>
        <v>0</v>
      </c>
      <c r="AM7" s="88">
        <f>'Odpisy znižujúce ZD'!AL12</f>
        <v>0</v>
      </c>
      <c r="AN7" s="88">
        <f>'Odpisy znižujúce ZD'!AM12</f>
        <v>0</v>
      </c>
      <c r="AO7" s="88">
        <f>'Odpisy znižujúce ZD'!AN12</f>
        <v>0</v>
      </c>
      <c r="AP7" s="88">
        <f>'Odpisy znižujúce ZD'!AO12</f>
        <v>0</v>
      </c>
      <c r="AQ7" s="88">
        <f>'Odpisy znižujúce ZD'!AP12</f>
        <v>0</v>
      </c>
    </row>
    <row r="8" spans="2:43">
      <c r="C8" s="87">
        <v>6</v>
      </c>
      <c r="D8" s="88">
        <f>'Odpisy znižujúce ZD'!C13</f>
        <v>0</v>
      </c>
      <c r="E8" s="88">
        <f>'Odpisy znižujúce ZD'!D13</f>
        <v>0</v>
      </c>
      <c r="F8" s="88">
        <f>'Odpisy znižujúce ZD'!E13</f>
        <v>0</v>
      </c>
      <c r="G8" s="88">
        <f>'Odpisy znižujúce ZD'!F13</f>
        <v>0</v>
      </c>
      <c r="H8" s="88">
        <f>'Odpisy znižujúce ZD'!G13</f>
        <v>0</v>
      </c>
      <c r="I8" s="88">
        <f>'Odpisy znižujúce ZD'!H13</f>
        <v>0</v>
      </c>
      <c r="J8" s="88">
        <f>'Odpisy znižujúce ZD'!I13</f>
        <v>0</v>
      </c>
      <c r="K8" s="88">
        <f>'Odpisy znižujúce ZD'!J13</f>
        <v>0</v>
      </c>
      <c r="L8" s="88">
        <f>'Odpisy znižujúce ZD'!K13</f>
        <v>0</v>
      </c>
      <c r="M8" s="88">
        <f>'Odpisy znižujúce ZD'!L13</f>
        <v>0</v>
      </c>
      <c r="N8" s="88">
        <f>'Odpisy znižujúce ZD'!M13</f>
        <v>0</v>
      </c>
      <c r="O8" s="88">
        <f>'Odpisy znižujúce ZD'!N13</f>
        <v>0</v>
      </c>
      <c r="P8" s="88">
        <f>'Odpisy znižujúce ZD'!O13</f>
        <v>0</v>
      </c>
      <c r="Q8" s="88">
        <f>'Odpisy znižujúce ZD'!P13</f>
        <v>0</v>
      </c>
      <c r="R8" s="88">
        <f>'Odpisy znižujúce ZD'!Q13</f>
        <v>0</v>
      </c>
      <c r="S8" s="88">
        <f>'Odpisy znižujúce ZD'!R13</f>
        <v>0</v>
      </c>
      <c r="T8" s="88">
        <f>'Odpisy znižujúce ZD'!S13</f>
        <v>0</v>
      </c>
      <c r="U8" s="88">
        <f>'Odpisy znižujúce ZD'!T13</f>
        <v>0</v>
      </c>
      <c r="V8" s="88">
        <f>'Odpisy znižujúce ZD'!U13</f>
        <v>0</v>
      </c>
      <c r="W8" s="88">
        <f>'Odpisy znižujúce ZD'!V13</f>
        <v>0</v>
      </c>
      <c r="X8" s="88">
        <f>'Odpisy znižujúce ZD'!W13</f>
        <v>0</v>
      </c>
      <c r="Y8" s="88">
        <f>'Odpisy znižujúce ZD'!X13</f>
        <v>0</v>
      </c>
      <c r="Z8" s="88">
        <f>'Odpisy znižujúce ZD'!Y13</f>
        <v>0</v>
      </c>
      <c r="AA8" s="88">
        <f>'Odpisy znižujúce ZD'!Z13</f>
        <v>0</v>
      </c>
      <c r="AB8" s="88">
        <f>'Odpisy znižujúce ZD'!AA13</f>
        <v>0</v>
      </c>
      <c r="AC8" s="88">
        <f>'Odpisy znižujúce ZD'!AB13</f>
        <v>0</v>
      </c>
      <c r="AD8" s="88">
        <f>'Odpisy znižujúce ZD'!AC13</f>
        <v>0</v>
      </c>
      <c r="AE8" s="88">
        <f>'Odpisy znižujúce ZD'!AD13</f>
        <v>0</v>
      </c>
      <c r="AF8" s="88">
        <f>'Odpisy znižujúce ZD'!AE13</f>
        <v>0</v>
      </c>
      <c r="AG8" s="88">
        <f>'Odpisy znižujúce ZD'!AF13</f>
        <v>0</v>
      </c>
      <c r="AH8" s="88">
        <f>'Odpisy znižujúce ZD'!AG13</f>
        <v>0</v>
      </c>
      <c r="AI8" s="88">
        <f>'Odpisy znižujúce ZD'!AH13</f>
        <v>0</v>
      </c>
      <c r="AJ8" s="88">
        <f>'Odpisy znižujúce ZD'!AI13</f>
        <v>0</v>
      </c>
      <c r="AK8" s="88">
        <f>'Odpisy znižujúce ZD'!AJ13</f>
        <v>0</v>
      </c>
      <c r="AL8" s="88">
        <f>'Odpisy znižujúce ZD'!AK13</f>
        <v>0</v>
      </c>
      <c r="AM8" s="88">
        <f>'Odpisy znižujúce ZD'!AL13</f>
        <v>0</v>
      </c>
      <c r="AN8" s="88">
        <f>'Odpisy znižujúce ZD'!AM13</f>
        <v>0</v>
      </c>
      <c r="AO8" s="88">
        <f>'Odpisy znižujúce ZD'!AN13</f>
        <v>0</v>
      </c>
      <c r="AP8" s="88">
        <f>'Odpisy znižujúce ZD'!AO13</f>
        <v>0</v>
      </c>
      <c r="AQ8" s="88">
        <f>'Odpisy znižujúce ZD'!AP13</f>
        <v>0</v>
      </c>
    </row>
    <row r="9" spans="2:43">
      <c r="C9" s="87"/>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row>
    <row r="10" spans="2:43">
      <c r="B10" s="40" t="s">
        <v>7</v>
      </c>
      <c r="C10" s="87"/>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row>
    <row r="11" spans="2:43" ht="26.4">
      <c r="B11" s="85" t="s">
        <v>8</v>
      </c>
      <c r="C11" s="85" t="s">
        <v>6</v>
      </c>
      <c r="D11" s="86"/>
      <c r="E11" s="86"/>
      <c r="F11" s="86"/>
      <c r="G11" s="86"/>
      <c r="H11" s="86"/>
      <c r="I11" s="86"/>
      <c r="J11" s="86"/>
      <c r="K11" s="86"/>
      <c r="L11" s="86"/>
      <c r="M11" s="86"/>
      <c r="N11" s="86"/>
    </row>
    <row r="12" spans="2:43">
      <c r="B12" s="87">
        <v>4</v>
      </c>
      <c r="C12" s="87">
        <v>1</v>
      </c>
      <c r="D12" s="17">
        <f t="shared" ref="D12:AQ12" si="1">D3/$B12</f>
        <v>0</v>
      </c>
      <c r="E12" s="17">
        <f t="shared" si="1"/>
        <v>0</v>
      </c>
      <c r="F12" s="17">
        <f t="shared" si="1"/>
        <v>0</v>
      </c>
      <c r="G12" s="17">
        <f t="shared" si="1"/>
        <v>0</v>
      </c>
      <c r="H12" s="17">
        <f t="shared" si="1"/>
        <v>0</v>
      </c>
      <c r="I12" s="17">
        <f t="shared" si="1"/>
        <v>0</v>
      </c>
      <c r="J12" s="17">
        <f t="shared" si="1"/>
        <v>0</v>
      </c>
      <c r="K12" s="17">
        <f t="shared" si="1"/>
        <v>0</v>
      </c>
      <c r="L12" s="17">
        <f t="shared" si="1"/>
        <v>0</v>
      </c>
      <c r="M12" s="17">
        <f t="shared" si="1"/>
        <v>0</v>
      </c>
      <c r="N12" s="17">
        <f t="shared" si="1"/>
        <v>0</v>
      </c>
      <c r="O12" s="17">
        <f t="shared" si="1"/>
        <v>0</v>
      </c>
      <c r="P12" s="17">
        <f t="shared" si="1"/>
        <v>0</v>
      </c>
      <c r="Q12" s="17">
        <f t="shared" si="1"/>
        <v>0</v>
      </c>
      <c r="R12" s="17">
        <f t="shared" si="1"/>
        <v>0</v>
      </c>
      <c r="S12" s="17">
        <f t="shared" si="1"/>
        <v>0</v>
      </c>
      <c r="T12" s="17">
        <f t="shared" si="1"/>
        <v>0</v>
      </c>
      <c r="U12" s="17">
        <f t="shared" si="1"/>
        <v>0</v>
      </c>
      <c r="V12" s="17">
        <f t="shared" si="1"/>
        <v>0</v>
      </c>
      <c r="W12" s="17">
        <f t="shared" si="1"/>
        <v>0</v>
      </c>
      <c r="X12" s="17">
        <f t="shared" si="1"/>
        <v>0</v>
      </c>
      <c r="Y12" s="17">
        <f t="shared" si="1"/>
        <v>0</v>
      </c>
      <c r="Z12" s="17">
        <f t="shared" si="1"/>
        <v>0</v>
      </c>
      <c r="AA12" s="17">
        <f t="shared" si="1"/>
        <v>0</v>
      </c>
      <c r="AB12" s="17">
        <f t="shared" si="1"/>
        <v>0</v>
      </c>
      <c r="AC12" s="17">
        <f t="shared" si="1"/>
        <v>0</v>
      </c>
      <c r="AD12" s="17">
        <f t="shared" si="1"/>
        <v>0</v>
      </c>
      <c r="AE12" s="17">
        <f t="shared" si="1"/>
        <v>0</v>
      </c>
      <c r="AF12" s="17">
        <f t="shared" si="1"/>
        <v>0</v>
      </c>
      <c r="AG12" s="17">
        <f t="shared" si="1"/>
        <v>0</v>
      </c>
      <c r="AH12" s="17">
        <f t="shared" si="1"/>
        <v>0</v>
      </c>
      <c r="AI12" s="17">
        <f t="shared" si="1"/>
        <v>0</v>
      </c>
      <c r="AJ12" s="17">
        <f t="shared" si="1"/>
        <v>0</v>
      </c>
      <c r="AK12" s="17">
        <f t="shared" si="1"/>
        <v>0</v>
      </c>
      <c r="AL12" s="17">
        <f t="shared" si="1"/>
        <v>0</v>
      </c>
      <c r="AM12" s="17">
        <f t="shared" si="1"/>
        <v>0</v>
      </c>
      <c r="AN12" s="17">
        <f t="shared" si="1"/>
        <v>0</v>
      </c>
      <c r="AO12" s="17">
        <f t="shared" si="1"/>
        <v>0</v>
      </c>
      <c r="AP12" s="17">
        <f t="shared" si="1"/>
        <v>0</v>
      </c>
      <c r="AQ12" s="17">
        <f t="shared" si="1"/>
        <v>0</v>
      </c>
    </row>
    <row r="13" spans="2:43">
      <c r="B13" s="87">
        <v>6</v>
      </c>
      <c r="C13" s="87">
        <v>2</v>
      </c>
      <c r="D13" s="17">
        <f t="shared" ref="D13:AL17" si="2">D4/$B13</f>
        <v>0</v>
      </c>
      <c r="E13" s="17">
        <f t="shared" si="2"/>
        <v>0</v>
      </c>
      <c r="F13" s="17">
        <f t="shared" si="2"/>
        <v>0</v>
      </c>
      <c r="G13" s="17">
        <f t="shared" si="2"/>
        <v>0</v>
      </c>
      <c r="H13" s="17">
        <f t="shared" si="2"/>
        <v>0</v>
      </c>
      <c r="I13" s="17">
        <f t="shared" si="2"/>
        <v>0</v>
      </c>
      <c r="J13" s="17">
        <f t="shared" si="2"/>
        <v>0</v>
      </c>
      <c r="K13" s="17">
        <f t="shared" si="2"/>
        <v>0</v>
      </c>
      <c r="L13" s="17">
        <f t="shared" si="2"/>
        <v>0</v>
      </c>
      <c r="M13" s="17">
        <f t="shared" si="2"/>
        <v>0</v>
      </c>
      <c r="N13" s="17">
        <f t="shared" si="2"/>
        <v>0</v>
      </c>
      <c r="O13" s="17">
        <f t="shared" si="2"/>
        <v>0</v>
      </c>
      <c r="P13" s="17">
        <f t="shared" si="2"/>
        <v>0</v>
      </c>
      <c r="Q13" s="17">
        <f t="shared" si="2"/>
        <v>0</v>
      </c>
      <c r="R13" s="17">
        <f t="shared" si="2"/>
        <v>0</v>
      </c>
      <c r="S13" s="17">
        <f t="shared" si="2"/>
        <v>0</v>
      </c>
      <c r="T13" s="17">
        <f t="shared" si="2"/>
        <v>0</v>
      </c>
      <c r="U13" s="17">
        <f t="shared" si="2"/>
        <v>0</v>
      </c>
      <c r="V13" s="17">
        <f t="shared" si="2"/>
        <v>0</v>
      </c>
      <c r="W13" s="17">
        <f t="shared" si="2"/>
        <v>0</v>
      </c>
      <c r="X13" s="17">
        <f t="shared" si="2"/>
        <v>0</v>
      </c>
      <c r="Y13" s="17">
        <f t="shared" si="2"/>
        <v>0</v>
      </c>
      <c r="Z13" s="17">
        <f t="shared" si="2"/>
        <v>0</v>
      </c>
      <c r="AA13" s="17">
        <f t="shared" si="2"/>
        <v>0</v>
      </c>
      <c r="AB13" s="17">
        <f t="shared" si="2"/>
        <v>0</v>
      </c>
      <c r="AC13" s="17">
        <f t="shared" si="2"/>
        <v>0</v>
      </c>
      <c r="AD13" s="17">
        <f t="shared" si="2"/>
        <v>0</v>
      </c>
      <c r="AE13" s="17">
        <f t="shared" si="2"/>
        <v>0</v>
      </c>
      <c r="AF13" s="17">
        <f t="shared" si="2"/>
        <v>0</v>
      </c>
      <c r="AG13" s="17">
        <f t="shared" si="2"/>
        <v>0</v>
      </c>
      <c r="AH13" s="17">
        <f t="shared" si="2"/>
        <v>0</v>
      </c>
      <c r="AI13" s="17">
        <f t="shared" si="2"/>
        <v>0</v>
      </c>
      <c r="AJ13" s="17">
        <f t="shared" si="2"/>
        <v>0</v>
      </c>
      <c r="AK13" s="17">
        <f t="shared" si="2"/>
        <v>0</v>
      </c>
      <c r="AL13" s="17">
        <f t="shared" si="2"/>
        <v>0</v>
      </c>
      <c r="AM13" s="17">
        <f t="shared" ref="AM13:AQ17" si="3">AM4/$B13</f>
        <v>0</v>
      </c>
      <c r="AN13" s="17">
        <f t="shared" si="3"/>
        <v>0</v>
      </c>
      <c r="AO13" s="17">
        <f t="shared" si="3"/>
        <v>0</v>
      </c>
      <c r="AP13" s="17">
        <f t="shared" si="3"/>
        <v>0</v>
      </c>
      <c r="AQ13" s="17">
        <f t="shared" si="3"/>
        <v>0</v>
      </c>
    </row>
    <row r="14" spans="2:43">
      <c r="B14" s="87">
        <v>8</v>
      </c>
      <c r="C14" s="87">
        <v>3</v>
      </c>
      <c r="D14" s="17">
        <f t="shared" si="2"/>
        <v>0</v>
      </c>
      <c r="E14" s="17">
        <f t="shared" si="2"/>
        <v>0</v>
      </c>
      <c r="F14" s="17">
        <f t="shared" si="2"/>
        <v>0</v>
      </c>
      <c r="G14" s="17">
        <f t="shared" si="2"/>
        <v>0</v>
      </c>
      <c r="H14" s="17">
        <f t="shared" si="2"/>
        <v>0</v>
      </c>
      <c r="I14" s="17">
        <f t="shared" si="2"/>
        <v>0</v>
      </c>
      <c r="J14" s="17">
        <f t="shared" si="2"/>
        <v>0</v>
      </c>
      <c r="K14" s="17">
        <f t="shared" si="2"/>
        <v>0</v>
      </c>
      <c r="L14" s="17">
        <f t="shared" si="2"/>
        <v>0</v>
      </c>
      <c r="M14" s="17">
        <f t="shared" si="2"/>
        <v>0</v>
      </c>
      <c r="N14" s="17">
        <f t="shared" si="2"/>
        <v>0</v>
      </c>
      <c r="O14" s="17">
        <f t="shared" si="2"/>
        <v>0</v>
      </c>
      <c r="P14" s="17">
        <f t="shared" si="2"/>
        <v>0</v>
      </c>
      <c r="Q14" s="17">
        <f t="shared" si="2"/>
        <v>0</v>
      </c>
      <c r="R14" s="17">
        <f t="shared" si="2"/>
        <v>0</v>
      </c>
      <c r="S14" s="17">
        <f t="shared" si="2"/>
        <v>0</v>
      </c>
      <c r="T14" s="17">
        <f t="shared" si="2"/>
        <v>0</v>
      </c>
      <c r="U14" s="17">
        <f t="shared" si="2"/>
        <v>0</v>
      </c>
      <c r="V14" s="17">
        <f t="shared" si="2"/>
        <v>0</v>
      </c>
      <c r="W14" s="17">
        <f t="shared" si="2"/>
        <v>0</v>
      </c>
      <c r="X14" s="17">
        <f t="shared" si="2"/>
        <v>0</v>
      </c>
      <c r="Y14" s="17">
        <f t="shared" si="2"/>
        <v>0</v>
      </c>
      <c r="Z14" s="17">
        <f t="shared" si="2"/>
        <v>0</v>
      </c>
      <c r="AA14" s="17">
        <f t="shared" si="2"/>
        <v>0</v>
      </c>
      <c r="AB14" s="17">
        <f t="shared" si="2"/>
        <v>0</v>
      </c>
      <c r="AC14" s="17">
        <f t="shared" si="2"/>
        <v>0</v>
      </c>
      <c r="AD14" s="17">
        <f t="shared" si="2"/>
        <v>0</v>
      </c>
      <c r="AE14" s="17">
        <f t="shared" si="2"/>
        <v>0</v>
      </c>
      <c r="AF14" s="17">
        <f t="shared" si="2"/>
        <v>0</v>
      </c>
      <c r="AG14" s="17">
        <f t="shared" si="2"/>
        <v>0</v>
      </c>
      <c r="AH14" s="17">
        <f t="shared" si="2"/>
        <v>0</v>
      </c>
      <c r="AI14" s="17">
        <f t="shared" si="2"/>
        <v>0</v>
      </c>
      <c r="AJ14" s="17">
        <f t="shared" si="2"/>
        <v>0</v>
      </c>
      <c r="AK14" s="17">
        <f t="shared" si="2"/>
        <v>0</v>
      </c>
      <c r="AL14" s="17">
        <f t="shared" si="2"/>
        <v>0</v>
      </c>
      <c r="AM14" s="17">
        <f t="shared" si="3"/>
        <v>0</v>
      </c>
      <c r="AN14" s="17">
        <f t="shared" si="3"/>
        <v>0</v>
      </c>
      <c r="AO14" s="17">
        <f t="shared" si="3"/>
        <v>0</v>
      </c>
      <c r="AP14" s="17">
        <f t="shared" si="3"/>
        <v>0</v>
      </c>
      <c r="AQ14" s="17">
        <f t="shared" si="3"/>
        <v>0</v>
      </c>
    </row>
    <row r="15" spans="2:43">
      <c r="B15" s="87">
        <v>12</v>
      </c>
      <c r="C15" s="87">
        <v>4</v>
      </c>
      <c r="D15" s="17">
        <f t="shared" si="2"/>
        <v>0</v>
      </c>
      <c r="E15" s="17">
        <f t="shared" si="2"/>
        <v>0</v>
      </c>
      <c r="F15" s="17">
        <f t="shared" si="2"/>
        <v>0</v>
      </c>
      <c r="G15" s="17">
        <f t="shared" si="2"/>
        <v>0</v>
      </c>
      <c r="H15" s="17">
        <f t="shared" si="2"/>
        <v>0</v>
      </c>
      <c r="I15" s="17">
        <f t="shared" si="2"/>
        <v>0</v>
      </c>
      <c r="J15" s="17">
        <f t="shared" si="2"/>
        <v>0</v>
      </c>
      <c r="K15" s="17">
        <f t="shared" si="2"/>
        <v>0</v>
      </c>
      <c r="L15" s="17">
        <f t="shared" si="2"/>
        <v>0</v>
      </c>
      <c r="M15" s="17">
        <f t="shared" si="2"/>
        <v>0</v>
      </c>
      <c r="N15" s="17">
        <f t="shared" si="2"/>
        <v>0</v>
      </c>
      <c r="O15" s="17">
        <f t="shared" si="2"/>
        <v>0</v>
      </c>
      <c r="P15" s="17">
        <f t="shared" si="2"/>
        <v>0</v>
      </c>
      <c r="Q15" s="17">
        <f t="shared" si="2"/>
        <v>0</v>
      </c>
      <c r="R15" s="17">
        <f t="shared" si="2"/>
        <v>0</v>
      </c>
      <c r="S15" s="17">
        <f t="shared" si="2"/>
        <v>0</v>
      </c>
      <c r="T15" s="17">
        <f t="shared" si="2"/>
        <v>0</v>
      </c>
      <c r="U15" s="17">
        <f t="shared" si="2"/>
        <v>0</v>
      </c>
      <c r="V15" s="17">
        <f t="shared" si="2"/>
        <v>0</v>
      </c>
      <c r="W15" s="17">
        <f t="shared" si="2"/>
        <v>0</v>
      </c>
      <c r="X15" s="17">
        <f t="shared" si="2"/>
        <v>0</v>
      </c>
      <c r="Y15" s="17">
        <f t="shared" si="2"/>
        <v>0</v>
      </c>
      <c r="Z15" s="17">
        <f t="shared" si="2"/>
        <v>0</v>
      </c>
      <c r="AA15" s="17">
        <f t="shared" si="2"/>
        <v>0</v>
      </c>
      <c r="AB15" s="17">
        <f t="shared" si="2"/>
        <v>0</v>
      </c>
      <c r="AC15" s="17">
        <f t="shared" si="2"/>
        <v>0</v>
      </c>
      <c r="AD15" s="17">
        <f t="shared" si="2"/>
        <v>0</v>
      </c>
      <c r="AE15" s="17">
        <f t="shared" si="2"/>
        <v>0</v>
      </c>
      <c r="AF15" s="17">
        <f t="shared" si="2"/>
        <v>0</v>
      </c>
      <c r="AG15" s="17">
        <f t="shared" si="2"/>
        <v>0</v>
      </c>
      <c r="AH15" s="17">
        <f t="shared" si="2"/>
        <v>0</v>
      </c>
      <c r="AI15" s="17">
        <f t="shared" si="2"/>
        <v>0</v>
      </c>
      <c r="AJ15" s="17">
        <f t="shared" si="2"/>
        <v>0</v>
      </c>
      <c r="AK15" s="17">
        <f t="shared" si="2"/>
        <v>0</v>
      </c>
      <c r="AL15" s="17">
        <f t="shared" si="2"/>
        <v>0</v>
      </c>
      <c r="AM15" s="17">
        <f t="shared" si="3"/>
        <v>0</v>
      </c>
      <c r="AN15" s="17">
        <f t="shared" si="3"/>
        <v>0</v>
      </c>
      <c r="AO15" s="17">
        <f t="shared" si="3"/>
        <v>0</v>
      </c>
      <c r="AP15" s="17">
        <f t="shared" si="3"/>
        <v>0</v>
      </c>
      <c r="AQ15" s="17">
        <f t="shared" si="3"/>
        <v>0</v>
      </c>
    </row>
    <row r="16" spans="2:43">
      <c r="B16" s="87">
        <v>20</v>
      </c>
      <c r="C16" s="87">
        <v>5</v>
      </c>
      <c r="D16" s="17">
        <f t="shared" si="2"/>
        <v>0</v>
      </c>
      <c r="E16" s="17">
        <f t="shared" si="2"/>
        <v>0</v>
      </c>
      <c r="F16" s="17">
        <f t="shared" si="2"/>
        <v>0</v>
      </c>
      <c r="G16" s="17">
        <f t="shared" si="2"/>
        <v>0</v>
      </c>
      <c r="H16" s="17">
        <f t="shared" si="2"/>
        <v>0</v>
      </c>
      <c r="I16" s="17">
        <f t="shared" si="2"/>
        <v>0</v>
      </c>
      <c r="J16" s="17">
        <f t="shared" si="2"/>
        <v>0</v>
      </c>
      <c r="K16" s="17">
        <f t="shared" si="2"/>
        <v>0</v>
      </c>
      <c r="L16" s="17">
        <f t="shared" si="2"/>
        <v>0</v>
      </c>
      <c r="M16" s="17">
        <f t="shared" si="2"/>
        <v>0</v>
      </c>
      <c r="N16" s="17">
        <f t="shared" si="2"/>
        <v>0</v>
      </c>
      <c r="O16" s="17">
        <f t="shared" si="2"/>
        <v>0</v>
      </c>
      <c r="P16" s="17">
        <f t="shared" si="2"/>
        <v>0</v>
      </c>
      <c r="Q16" s="17">
        <f t="shared" si="2"/>
        <v>0</v>
      </c>
      <c r="R16" s="17">
        <f t="shared" si="2"/>
        <v>0</v>
      </c>
      <c r="S16" s="17">
        <f t="shared" si="2"/>
        <v>0</v>
      </c>
      <c r="T16" s="17">
        <f t="shared" si="2"/>
        <v>0</v>
      </c>
      <c r="U16" s="17">
        <f t="shared" si="2"/>
        <v>0</v>
      </c>
      <c r="V16" s="17">
        <f t="shared" si="2"/>
        <v>0</v>
      </c>
      <c r="W16" s="17">
        <f t="shared" si="2"/>
        <v>0</v>
      </c>
      <c r="X16" s="17">
        <f t="shared" si="2"/>
        <v>0</v>
      </c>
      <c r="Y16" s="17">
        <f t="shared" si="2"/>
        <v>0</v>
      </c>
      <c r="Z16" s="17">
        <f t="shared" si="2"/>
        <v>0</v>
      </c>
      <c r="AA16" s="17">
        <f t="shared" si="2"/>
        <v>0</v>
      </c>
      <c r="AB16" s="17">
        <f t="shared" si="2"/>
        <v>0</v>
      </c>
      <c r="AC16" s="17">
        <f t="shared" si="2"/>
        <v>0</v>
      </c>
      <c r="AD16" s="17">
        <f t="shared" si="2"/>
        <v>0</v>
      </c>
      <c r="AE16" s="17">
        <f t="shared" si="2"/>
        <v>0</v>
      </c>
      <c r="AF16" s="17">
        <f t="shared" si="2"/>
        <v>0</v>
      </c>
      <c r="AG16" s="17">
        <f t="shared" si="2"/>
        <v>0</v>
      </c>
      <c r="AH16" s="17">
        <f t="shared" si="2"/>
        <v>0</v>
      </c>
      <c r="AI16" s="17">
        <f t="shared" si="2"/>
        <v>0</v>
      </c>
      <c r="AJ16" s="17">
        <f t="shared" si="2"/>
        <v>0</v>
      </c>
      <c r="AK16" s="17">
        <f t="shared" si="2"/>
        <v>0</v>
      </c>
      <c r="AL16" s="17">
        <f t="shared" si="2"/>
        <v>0</v>
      </c>
      <c r="AM16" s="17">
        <f t="shared" si="3"/>
        <v>0</v>
      </c>
      <c r="AN16" s="17">
        <f t="shared" si="3"/>
        <v>0</v>
      </c>
      <c r="AO16" s="17">
        <f t="shared" si="3"/>
        <v>0</v>
      </c>
      <c r="AP16" s="17">
        <f t="shared" si="3"/>
        <v>0</v>
      </c>
      <c r="AQ16" s="17">
        <f t="shared" si="3"/>
        <v>0</v>
      </c>
    </row>
    <row r="17" spans="2:43">
      <c r="B17" s="87">
        <v>40</v>
      </c>
      <c r="C17" s="87">
        <v>6</v>
      </c>
      <c r="D17" s="17">
        <f t="shared" si="2"/>
        <v>0</v>
      </c>
      <c r="E17" s="17">
        <f t="shared" si="2"/>
        <v>0</v>
      </c>
      <c r="F17" s="17">
        <f t="shared" si="2"/>
        <v>0</v>
      </c>
      <c r="G17" s="17">
        <f t="shared" si="2"/>
        <v>0</v>
      </c>
      <c r="H17" s="17">
        <f t="shared" si="2"/>
        <v>0</v>
      </c>
      <c r="I17" s="17">
        <f t="shared" si="2"/>
        <v>0</v>
      </c>
      <c r="J17" s="17">
        <f t="shared" si="2"/>
        <v>0</v>
      </c>
      <c r="K17" s="17">
        <f t="shared" si="2"/>
        <v>0</v>
      </c>
      <c r="L17" s="17">
        <f t="shared" si="2"/>
        <v>0</v>
      </c>
      <c r="M17" s="17">
        <f t="shared" si="2"/>
        <v>0</v>
      </c>
      <c r="N17" s="17">
        <f t="shared" si="2"/>
        <v>0</v>
      </c>
      <c r="O17" s="17">
        <f t="shared" si="2"/>
        <v>0</v>
      </c>
      <c r="P17" s="17">
        <f t="shared" si="2"/>
        <v>0</v>
      </c>
      <c r="Q17" s="17">
        <f t="shared" si="2"/>
        <v>0</v>
      </c>
      <c r="R17" s="17">
        <f t="shared" si="2"/>
        <v>0</v>
      </c>
      <c r="S17" s="17">
        <f t="shared" si="2"/>
        <v>0</v>
      </c>
      <c r="T17" s="17">
        <f t="shared" si="2"/>
        <v>0</v>
      </c>
      <c r="U17" s="17">
        <f t="shared" si="2"/>
        <v>0</v>
      </c>
      <c r="V17" s="17">
        <f t="shared" si="2"/>
        <v>0</v>
      </c>
      <c r="W17" s="17">
        <f t="shared" si="2"/>
        <v>0</v>
      </c>
      <c r="X17" s="17">
        <f t="shared" si="2"/>
        <v>0</v>
      </c>
      <c r="Y17" s="17">
        <f t="shared" si="2"/>
        <v>0</v>
      </c>
      <c r="Z17" s="17">
        <f t="shared" si="2"/>
        <v>0</v>
      </c>
      <c r="AA17" s="17">
        <f t="shared" si="2"/>
        <v>0</v>
      </c>
      <c r="AB17" s="17">
        <f t="shared" si="2"/>
        <v>0</v>
      </c>
      <c r="AC17" s="17">
        <f t="shared" si="2"/>
        <v>0</v>
      </c>
      <c r="AD17" s="17">
        <f t="shared" si="2"/>
        <v>0</v>
      </c>
      <c r="AE17" s="17">
        <f t="shared" si="2"/>
        <v>0</v>
      </c>
      <c r="AF17" s="17">
        <f t="shared" si="2"/>
        <v>0</v>
      </c>
      <c r="AG17" s="17">
        <f t="shared" si="2"/>
        <v>0</v>
      </c>
      <c r="AH17" s="17">
        <f t="shared" si="2"/>
        <v>0</v>
      </c>
      <c r="AI17" s="17">
        <f t="shared" si="2"/>
        <v>0</v>
      </c>
      <c r="AJ17" s="17">
        <f t="shared" si="2"/>
        <v>0</v>
      </c>
      <c r="AK17" s="17">
        <f t="shared" si="2"/>
        <v>0</v>
      </c>
      <c r="AL17" s="17">
        <f t="shared" si="2"/>
        <v>0</v>
      </c>
      <c r="AM17" s="17">
        <f t="shared" si="3"/>
        <v>0</v>
      </c>
      <c r="AN17" s="17">
        <f t="shared" si="3"/>
        <v>0</v>
      </c>
      <c r="AO17" s="17">
        <f t="shared" si="3"/>
        <v>0</v>
      </c>
      <c r="AP17" s="17">
        <f t="shared" si="3"/>
        <v>0</v>
      </c>
      <c r="AQ17" s="17">
        <f t="shared" si="3"/>
        <v>0</v>
      </c>
    </row>
    <row r="19" spans="2:43">
      <c r="B19" s="18" t="s">
        <v>9</v>
      </c>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row>
    <row r="20" spans="2:43">
      <c r="C20" s="87">
        <v>1</v>
      </c>
      <c r="D20" s="88">
        <f t="shared" ref="D20:D25" si="4">SUM(D12)</f>
        <v>0</v>
      </c>
      <c r="E20" s="88">
        <f t="shared" ref="E20:E25" si="5">SUM(D12:E12)</f>
        <v>0</v>
      </c>
      <c r="F20" s="88">
        <f t="shared" ref="F20:F25" si="6">SUM(D12:F12)</f>
        <v>0</v>
      </c>
      <c r="G20" s="88">
        <f>SUM(D12:G12)</f>
        <v>0</v>
      </c>
      <c r="H20" s="88">
        <f>SUM(E12:H12)</f>
        <v>0</v>
      </c>
      <c r="I20" s="88">
        <f t="shared" ref="I20:AQ20" si="7">SUM(F12:I12)</f>
        <v>0</v>
      </c>
      <c r="J20" s="88">
        <f t="shared" si="7"/>
        <v>0</v>
      </c>
      <c r="K20" s="88">
        <f t="shared" si="7"/>
        <v>0</v>
      </c>
      <c r="L20" s="88">
        <f t="shared" si="7"/>
        <v>0</v>
      </c>
      <c r="M20" s="88">
        <f t="shared" si="7"/>
        <v>0</v>
      </c>
      <c r="N20" s="88">
        <f t="shared" si="7"/>
        <v>0</v>
      </c>
      <c r="O20" s="88">
        <f t="shared" si="7"/>
        <v>0</v>
      </c>
      <c r="P20" s="88">
        <f t="shared" si="7"/>
        <v>0</v>
      </c>
      <c r="Q20" s="88">
        <f t="shared" si="7"/>
        <v>0</v>
      </c>
      <c r="R20" s="88">
        <f t="shared" si="7"/>
        <v>0</v>
      </c>
      <c r="S20" s="88">
        <f t="shared" si="7"/>
        <v>0</v>
      </c>
      <c r="T20" s="88">
        <f t="shared" si="7"/>
        <v>0</v>
      </c>
      <c r="U20" s="88">
        <f t="shared" si="7"/>
        <v>0</v>
      </c>
      <c r="V20" s="88">
        <f t="shared" si="7"/>
        <v>0</v>
      </c>
      <c r="W20" s="88">
        <f t="shared" si="7"/>
        <v>0</v>
      </c>
      <c r="X20" s="88">
        <f t="shared" si="7"/>
        <v>0</v>
      </c>
      <c r="Y20" s="88">
        <f t="shared" si="7"/>
        <v>0</v>
      </c>
      <c r="Z20" s="88">
        <f t="shared" si="7"/>
        <v>0</v>
      </c>
      <c r="AA20" s="88">
        <f t="shared" si="7"/>
        <v>0</v>
      </c>
      <c r="AB20" s="88">
        <f t="shared" si="7"/>
        <v>0</v>
      </c>
      <c r="AC20" s="88">
        <f t="shared" si="7"/>
        <v>0</v>
      </c>
      <c r="AD20" s="88">
        <f t="shared" si="7"/>
        <v>0</v>
      </c>
      <c r="AE20" s="88">
        <f t="shared" si="7"/>
        <v>0</v>
      </c>
      <c r="AF20" s="88">
        <f t="shared" si="7"/>
        <v>0</v>
      </c>
      <c r="AG20" s="88">
        <f t="shared" si="7"/>
        <v>0</v>
      </c>
      <c r="AH20" s="88">
        <f t="shared" si="7"/>
        <v>0</v>
      </c>
      <c r="AI20" s="88">
        <f t="shared" si="7"/>
        <v>0</v>
      </c>
      <c r="AJ20" s="88">
        <f t="shared" si="7"/>
        <v>0</v>
      </c>
      <c r="AK20" s="88">
        <f t="shared" si="7"/>
        <v>0</v>
      </c>
      <c r="AL20" s="88">
        <f t="shared" si="7"/>
        <v>0</v>
      </c>
      <c r="AM20" s="88">
        <f t="shared" si="7"/>
        <v>0</v>
      </c>
      <c r="AN20" s="88">
        <f t="shared" si="7"/>
        <v>0</v>
      </c>
      <c r="AO20" s="88">
        <f t="shared" si="7"/>
        <v>0</v>
      </c>
      <c r="AP20" s="88">
        <f t="shared" si="7"/>
        <v>0</v>
      </c>
      <c r="AQ20" s="88">
        <f t="shared" si="7"/>
        <v>0</v>
      </c>
    </row>
    <row r="21" spans="2:43">
      <c r="C21" s="87">
        <v>2</v>
      </c>
      <c r="D21" s="88">
        <f t="shared" si="4"/>
        <v>0</v>
      </c>
      <c r="E21" s="88">
        <f t="shared" si="5"/>
        <v>0</v>
      </c>
      <c r="F21" s="88">
        <f t="shared" si="6"/>
        <v>0</v>
      </c>
      <c r="G21" s="88">
        <f>SUM(D13:G13)</f>
        <v>0</v>
      </c>
      <c r="H21" s="88">
        <f>SUM(D13:H13)</f>
        <v>0</v>
      </c>
      <c r="I21" s="88">
        <f>SUM(D13:I13)</f>
        <v>0</v>
      </c>
      <c r="J21" s="88">
        <f>SUM(E13:J13)</f>
        <v>0</v>
      </c>
      <c r="K21" s="88">
        <f t="shared" ref="K21:AQ21" si="8">SUM(F13:K13)</f>
        <v>0</v>
      </c>
      <c r="L21" s="88">
        <f t="shared" si="8"/>
        <v>0</v>
      </c>
      <c r="M21" s="88">
        <f t="shared" si="8"/>
        <v>0</v>
      </c>
      <c r="N21" s="88">
        <f t="shared" si="8"/>
        <v>0</v>
      </c>
      <c r="O21" s="88">
        <f t="shared" si="8"/>
        <v>0</v>
      </c>
      <c r="P21" s="88">
        <f t="shared" si="8"/>
        <v>0</v>
      </c>
      <c r="Q21" s="88">
        <f t="shared" si="8"/>
        <v>0</v>
      </c>
      <c r="R21" s="88">
        <f t="shared" si="8"/>
        <v>0</v>
      </c>
      <c r="S21" s="88">
        <f t="shared" si="8"/>
        <v>0</v>
      </c>
      <c r="T21" s="88">
        <f t="shared" si="8"/>
        <v>0</v>
      </c>
      <c r="U21" s="88">
        <f t="shared" si="8"/>
        <v>0</v>
      </c>
      <c r="V21" s="88">
        <f t="shared" si="8"/>
        <v>0</v>
      </c>
      <c r="W21" s="88">
        <f t="shared" si="8"/>
        <v>0</v>
      </c>
      <c r="X21" s="88">
        <f t="shared" si="8"/>
        <v>0</v>
      </c>
      <c r="Y21" s="88">
        <f t="shared" si="8"/>
        <v>0</v>
      </c>
      <c r="Z21" s="88">
        <f t="shared" si="8"/>
        <v>0</v>
      </c>
      <c r="AA21" s="88">
        <f t="shared" si="8"/>
        <v>0</v>
      </c>
      <c r="AB21" s="88">
        <f t="shared" si="8"/>
        <v>0</v>
      </c>
      <c r="AC21" s="88">
        <f t="shared" si="8"/>
        <v>0</v>
      </c>
      <c r="AD21" s="88">
        <f t="shared" si="8"/>
        <v>0</v>
      </c>
      <c r="AE21" s="88">
        <f t="shared" si="8"/>
        <v>0</v>
      </c>
      <c r="AF21" s="88">
        <f t="shared" si="8"/>
        <v>0</v>
      </c>
      <c r="AG21" s="88">
        <f t="shared" si="8"/>
        <v>0</v>
      </c>
      <c r="AH21" s="88">
        <f t="shared" si="8"/>
        <v>0</v>
      </c>
      <c r="AI21" s="88">
        <f t="shared" si="8"/>
        <v>0</v>
      </c>
      <c r="AJ21" s="88">
        <f t="shared" si="8"/>
        <v>0</v>
      </c>
      <c r="AK21" s="88">
        <f t="shared" si="8"/>
        <v>0</v>
      </c>
      <c r="AL21" s="88">
        <f t="shared" si="8"/>
        <v>0</v>
      </c>
      <c r="AM21" s="88">
        <f t="shared" si="8"/>
        <v>0</v>
      </c>
      <c r="AN21" s="88">
        <f t="shared" si="8"/>
        <v>0</v>
      </c>
      <c r="AO21" s="88">
        <f t="shared" si="8"/>
        <v>0</v>
      </c>
      <c r="AP21" s="88">
        <f t="shared" si="8"/>
        <v>0</v>
      </c>
      <c r="AQ21" s="88">
        <f t="shared" si="8"/>
        <v>0</v>
      </c>
    </row>
    <row r="22" spans="2:43">
      <c r="C22" s="87">
        <v>3</v>
      </c>
      <c r="D22" s="88">
        <f t="shared" si="4"/>
        <v>0</v>
      </c>
      <c r="E22" s="88">
        <f t="shared" si="5"/>
        <v>0</v>
      </c>
      <c r="F22" s="88">
        <f t="shared" si="6"/>
        <v>0</v>
      </c>
      <c r="G22" s="88">
        <f>SUM(D14:G14)</f>
        <v>0</v>
      </c>
      <c r="H22" s="88">
        <f>SUM(D14:H14)</f>
        <v>0</v>
      </c>
      <c r="I22" s="88">
        <f>SUM(D14:I14)</f>
        <v>0</v>
      </c>
      <c r="J22" s="88">
        <f>SUM(D14:J14)</f>
        <v>0</v>
      </c>
      <c r="K22" s="88">
        <f t="shared" ref="K22:Q22" si="9">SUM(D14:K14)</f>
        <v>0</v>
      </c>
      <c r="L22" s="88">
        <f t="shared" si="9"/>
        <v>0</v>
      </c>
      <c r="M22" s="88">
        <f t="shared" si="9"/>
        <v>0</v>
      </c>
      <c r="N22" s="88">
        <f t="shared" si="9"/>
        <v>0</v>
      </c>
      <c r="O22" s="88">
        <f t="shared" si="9"/>
        <v>0</v>
      </c>
      <c r="P22" s="88">
        <f t="shared" si="9"/>
        <v>0</v>
      </c>
      <c r="Q22" s="88">
        <f t="shared" si="9"/>
        <v>0</v>
      </c>
      <c r="R22" s="88">
        <f t="shared" ref="R22:AQ24" si="10">SUM(G14:R14)</f>
        <v>0</v>
      </c>
      <c r="S22" s="88">
        <f t="shared" si="10"/>
        <v>0</v>
      </c>
      <c r="T22" s="88">
        <f t="shared" si="10"/>
        <v>0</v>
      </c>
      <c r="U22" s="88">
        <f t="shared" si="10"/>
        <v>0</v>
      </c>
      <c r="V22" s="88">
        <f t="shared" si="10"/>
        <v>0</v>
      </c>
      <c r="W22" s="88">
        <f t="shared" si="10"/>
        <v>0</v>
      </c>
      <c r="X22" s="88">
        <f t="shared" si="10"/>
        <v>0</v>
      </c>
      <c r="Y22" s="88">
        <f t="shared" si="10"/>
        <v>0</v>
      </c>
      <c r="Z22" s="88">
        <f t="shared" si="10"/>
        <v>0</v>
      </c>
      <c r="AA22" s="88">
        <f t="shared" si="10"/>
        <v>0</v>
      </c>
      <c r="AB22" s="88">
        <f t="shared" si="10"/>
        <v>0</v>
      </c>
      <c r="AC22" s="88">
        <f t="shared" si="10"/>
        <v>0</v>
      </c>
      <c r="AD22" s="88">
        <f t="shared" si="10"/>
        <v>0</v>
      </c>
      <c r="AE22" s="88">
        <f t="shared" si="10"/>
        <v>0</v>
      </c>
      <c r="AF22" s="88">
        <f t="shared" si="10"/>
        <v>0</v>
      </c>
      <c r="AG22" s="88">
        <f t="shared" si="10"/>
        <v>0</v>
      </c>
      <c r="AH22" s="88">
        <f t="shared" si="10"/>
        <v>0</v>
      </c>
      <c r="AI22" s="88">
        <f t="shared" si="10"/>
        <v>0</v>
      </c>
      <c r="AJ22" s="88">
        <f t="shared" si="10"/>
        <v>0</v>
      </c>
      <c r="AK22" s="88">
        <f t="shared" si="10"/>
        <v>0</v>
      </c>
      <c r="AL22" s="88">
        <f t="shared" si="10"/>
        <v>0</v>
      </c>
      <c r="AM22" s="88">
        <f t="shared" si="10"/>
        <v>0</v>
      </c>
      <c r="AN22" s="88">
        <f t="shared" si="10"/>
        <v>0</v>
      </c>
      <c r="AO22" s="88">
        <f t="shared" si="10"/>
        <v>0</v>
      </c>
      <c r="AP22" s="88">
        <f t="shared" si="10"/>
        <v>0</v>
      </c>
      <c r="AQ22" s="88">
        <f t="shared" si="10"/>
        <v>0</v>
      </c>
    </row>
    <row r="23" spans="2:43">
      <c r="C23" s="87">
        <v>4</v>
      </c>
      <c r="D23" s="88">
        <f t="shared" si="4"/>
        <v>0</v>
      </c>
      <c r="E23" s="88">
        <f t="shared" si="5"/>
        <v>0</v>
      </c>
      <c r="F23" s="88">
        <f t="shared" si="6"/>
        <v>0</v>
      </c>
      <c r="G23" s="88">
        <f>SUM(D15:G15)</f>
        <v>0</v>
      </c>
      <c r="H23" s="88">
        <f>SUM(D15:H15)</f>
        <v>0</v>
      </c>
      <c r="I23" s="88">
        <f>SUM(D15:I15)</f>
        <v>0</v>
      </c>
      <c r="J23" s="88">
        <f>SUM(D15:J15)</f>
        <v>0</v>
      </c>
      <c r="K23" s="88">
        <f>SUM(D15:K15)</f>
        <v>0</v>
      </c>
      <c r="L23" s="88">
        <f>SUM(D15:L15)</f>
        <v>0</v>
      </c>
      <c r="M23" s="88">
        <f>SUM(D15:M15)</f>
        <v>0</v>
      </c>
      <c r="N23" s="88">
        <f>SUM(D15:N15)</f>
        <v>0</v>
      </c>
      <c r="O23" s="88">
        <f t="shared" ref="O23:Q24" si="11">SUM(D15:O15)</f>
        <v>0</v>
      </c>
      <c r="P23" s="88">
        <f t="shared" si="11"/>
        <v>0</v>
      </c>
      <c r="Q23" s="88">
        <f t="shared" si="11"/>
        <v>0</v>
      </c>
      <c r="R23" s="88">
        <f t="shared" si="10"/>
        <v>0</v>
      </c>
      <c r="S23" s="88">
        <f t="shared" si="10"/>
        <v>0</v>
      </c>
      <c r="T23" s="88">
        <f t="shared" si="10"/>
        <v>0</v>
      </c>
      <c r="U23" s="88">
        <f t="shared" si="10"/>
        <v>0</v>
      </c>
      <c r="V23" s="88">
        <f t="shared" si="10"/>
        <v>0</v>
      </c>
      <c r="W23" s="88">
        <f t="shared" si="10"/>
        <v>0</v>
      </c>
      <c r="X23" s="88">
        <f t="shared" si="10"/>
        <v>0</v>
      </c>
      <c r="Y23" s="88">
        <f t="shared" si="10"/>
        <v>0</v>
      </c>
      <c r="Z23" s="88">
        <f t="shared" si="10"/>
        <v>0</v>
      </c>
      <c r="AA23" s="88">
        <f t="shared" si="10"/>
        <v>0</v>
      </c>
      <c r="AB23" s="88">
        <f t="shared" si="10"/>
        <v>0</v>
      </c>
      <c r="AC23" s="88">
        <f t="shared" si="10"/>
        <v>0</v>
      </c>
      <c r="AD23" s="88">
        <f t="shared" si="10"/>
        <v>0</v>
      </c>
      <c r="AE23" s="88">
        <f t="shared" si="10"/>
        <v>0</v>
      </c>
      <c r="AF23" s="88">
        <f t="shared" si="10"/>
        <v>0</v>
      </c>
      <c r="AG23" s="88">
        <f t="shared" si="10"/>
        <v>0</v>
      </c>
      <c r="AH23" s="88">
        <f t="shared" si="10"/>
        <v>0</v>
      </c>
      <c r="AI23" s="88">
        <f t="shared" si="10"/>
        <v>0</v>
      </c>
      <c r="AJ23" s="88">
        <f t="shared" si="10"/>
        <v>0</v>
      </c>
      <c r="AK23" s="88">
        <f t="shared" si="10"/>
        <v>0</v>
      </c>
      <c r="AL23" s="88">
        <f t="shared" si="10"/>
        <v>0</v>
      </c>
      <c r="AM23" s="88">
        <f t="shared" si="10"/>
        <v>0</v>
      </c>
      <c r="AN23" s="88">
        <f t="shared" si="10"/>
        <v>0</v>
      </c>
      <c r="AO23" s="88">
        <f t="shared" si="10"/>
        <v>0</v>
      </c>
      <c r="AP23" s="88">
        <f t="shared" si="10"/>
        <v>0</v>
      </c>
      <c r="AQ23" s="88">
        <f t="shared" si="10"/>
        <v>0</v>
      </c>
    </row>
    <row r="24" spans="2:43">
      <c r="C24" s="87">
        <v>5</v>
      </c>
      <c r="D24" s="88">
        <f t="shared" si="4"/>
        <v>0</v>
      </c>
      <c r="E24" s="88">
        <f t="shared" si="5"/>
        <v>0</v>
      </c>
      <c r="F24" s="88">
        <f t="shared" si="6"/>
        <v>0</v>
      </c>
      <c r="G24" s="88">
        <f>SUM(D16:G16)</f>
        <v>0</v>
      </c>
      <c r="H24" s="88">
        <f>SUM(D16:H16)</f>
        <v>0</v>
      </c>
      <c r="I24" s="88">
        <f>SUM(D16:I16)</f>
        <v>0</v>
      </c>
      <c r="J24" s="88">
        <f>SUM(D16:J16)</f>
        <v>0</v>
      </c>
      <c r="K24" s="88">
        <f>SUM(D16:K16)</f>
        <v>0</v>
      </c>
      <c r="L24" s="88">
        <f>SUM(D16:L16)</f>
        <v>0</v>
      </c>
      <c r="M24" s="88">
        <f>SUM(D16:M16)</f>
        <v>0</v>
      </c>
      <c r="N24" s="88">
        <f>SUM(D16:N16)</f>
        <v>0</v>
      </c>
      <c r="O24" s="88">
        <f t="shared" si="11"/>
        <v>0</v>
      </c>
      <c r="P24" s="88">
        <f>SUM(D16:P16)</f>
        <v>0</v>
      </c>
      <c r="Q24" s="88">
        <f>SUM(D16:Q16)</f>
        <v>0</v>
      </c>
      <c r="R24" s="88">
        <f>SUM(D16:R16)</f>
        <v>0</v>
      </c>
      <c r="S24" s="88">
        <f>SUM($D$16:S16)</f>
        <v>0</v>
      </c>
      <c r="T24" s="88">
        <f>SUM($D$16:T16)</f>
        <v>0</v>
      </c>
      <c r="U24" s="88">
        <f>SUM($D$16:U16)</f>
        <v>0</v>
      </c>
      <c r="V24" s="88">
        <f>SUM($D$16:V16)</f>
        <v>0</v>
      </c>
      <c r="W24" s="88">
        <f>SUM($D$16:W16)</f>
        <v>0</v>
      </c>
      <c r="X24" s="88">
        <f t="shared" si="10"/>
        <v>0</v>
      </c>
      <c r="Y24" s="88">
        <f t="shared" si="10"/>
        <v>0</v>
      </c>
      <c r="Z24" s="88">
        <f t="shared" si="10"/>
        <v>0</v>
      </c>
      <c r="AA24" s="88">
        <f t="shared" si="10"/>
        <v>0</v>
      </c>
      <c r="AB24" s="88">
        <f t="shared" si="10"/>
        <v>0</v>
      </c>
      <c r="AC24" s="88">
        <f t="shared" si="10"/>
        <v>0</v>
      </c>
      <c r="AD24" s="88">
        <f t="shared" si="10"/>
        <v>0</v>
      </c>
      <c r="AE24" s="88">
        <f t="shared" si="10"/>
        <v>0</v>
      </c>
      <c r="AF24" s="88">
        <f t="shared" si="10"/>
        <v>0</v>
      </c>
      <c r="AG24" s="88">
        <f t="shared" si="10"/>
        <v>0</v>
      </c>
      <c r="AH24" s="88">
        <f t="shared" si="10"/>
        <v>0</v>
      </c>
      <c r="AI24" s="88">
        <f t="shared" si="10"/>
        <v>0</v>
      </c>
      <c r="AJ24" s="88">
        <f t="shared" si="10"/>
        <v>0</v>
      </c>
      <c r="AK24" s="88">
        <f t="shared" si="10"/>
        <v>0</v>
      </c>
      <c r="AL24" s="88">
        <f t="shared" si="10"/>
        <v>0</v>
      </c>
      <c r="AM24" s="88">
        <f t="shared" si="10"/>
        <v>0</v>
      </c>
      <c r="AN24" s="88">
        <f t="shared" si="10"/>
        <v>0</v>
      </c>
      <c r="AO24" s="88">
        <f t="shared" si="10"/>
        <v>0</v>
      </c>
      <c r="AP24" s="88">
        <f t="shared" si="10"/>
        <v>0</v>
      </c>
      <c r="AQ24" s="88">
        <f t="shared" si="10"/>
        <v>0</v>
      </c>
    </row>
    <row r="25" spans="2:43">
      <c r="C25" s="87">
        <v>6</v>
      </c>
      <c r="D25" s="88">
        <f t="shared" si="4"/>
        <v>0</v>
      </c>
      <c r="E25" s="88">
        <f t="shared" si="5"/>
        <v>0</v>
      </c>
      <c r="F25" s="88">
        <f t="shared" si="6"/>
        <v>0</v>
      </c>
      <c r="G25" s="88">
        <f>SUM(D17:G17)</f>
        <v>0</v>
      </c>
      <c r="H25" s="88">
        <f>SUM(D17:H17)</f>
        <v>0</v>
      </c>
      <c r="I25" s="88">
        <f>SUM(D17:I17)</f>
        <v>0</v>
      </c>
      <c r="J25" s="88">
        <f>SUM(D17:J17)</f>
        <v>0</v>
      </c>
      <c r="K25" s="88">
        <f>SUM(D17:K17)</f>
        <v>0</v>
      </c>
      <c r="L25" s="88">
        <f>SUM(D17:L17)</f>
        <v>0</v>
      </c>
      <c r="M25" s="88">
        <f>SUM(D17:M17)</f>
        <v>0</v>
      </c>
      <c r="N25" s="88">
        <f>SUM(D17:N17)</f>
        <v>0</v>
      </c>
      <c r="O25" s="88">
        <f>SUM($D$17:O17)</f>
        <v>0</v>
      </c>
      <c r="P25" s="88">
        <f>SUM($D$17:P17)</f>
        <v>0</v>
      </c>
      <c r="Q25" s="88">
        <f>SUM($D$17:Q17)</f>
        <v>0</v>
      </c>
      <c r="R25" s="88">
        <f>SUM($D$17:R17)</f>
        <v>0</v>
      </c>
      <c r="S25" s="88">
        <f>SUM($D$17:S17)</f>
        <v>0</v>
      </c>
      <c r="T25" s="88">
        <f>SUM($D$17:T17)</f>
        <v>0</v>
      </c>
      <c r="U25" s="88">
        <f>SUM($D$17:U17)</f>
        <v>0</v>
      </c>
      <c r="V25" s="88">
        <f>SUM($D$17:V17)</f>
        <v>0</v>
      </c>
      <c r="W25" s="88">
        <f>SUM($D$17:W17)</f>
        <v>0</v>
      </c>
      <c r="X25" s="88">
        <f>SUM($D$17:X17)</f>
        <v>0</v>
      </c>
      <c r="Y25" s="88">
        <f>SUM($D$17:Y17)</f>
        <v>0</v>
      </c>
      <c r="Z25" s="88">
        <f>SUM($D$17:Z17)</f>
        <v>0</v>
      </c>
      <c r="AA25" s="88">
        <f>SUM($D$17:AA17)</f>
        <v>0</v>
      </c>
      <c r="AB25" s="88">
        <f>SUM($D$17:AB17)</f>
        <v>0</v>
      </c>
      <c r="AC25" s="88">
        <f>SUM($D$17:AC17)</f>
        <v>0</v>
      </c>
      <c r="AD25" s="88">
        <f>SUM($D$17:AD17)</f>
        <v>0</v>
      </c>
      <c r="AE25" s="88">
        <f>SUM($D$17:AE17)</f>
        <v>0</v>
      </c>
      <c r="AF25" s="88">
        <f>SUM($D$17:AF17)</f>
        <v>0</v>
      </c>
      <c r="AG25" s="88">
        <f>SUM($D$17:AG17)</f>
        <v>0</v>
      </c>
      <c r="AH25" s="88">
        <f>SUM($D$17:AH17)</f>
        <v>0</v>
      </c>
      <c r="AI25" s="88">
        <f>SUM($D$17:AI17)</f>
        <v>0</v>
      </c>
      <c r="AJ25" s="88">
        <f>SUM($D$17:AJ17)</f>
        <v>0</v>
      </c>
      <c r="AK25" s="88">
        <f>SUM($D$17:AK17)</f>
        <v>0</v>
      </c>
      <c r="AL25" s="88">
        <f>SUM($D$17:AL17)</f>
        <v>0</v>
      </c>
      <c r="AM25" s="88">
        <f>SUM($D$17:AM17)</f>
        <v>0</v>
      </c>
      <c r="AN25" s="88">
        <f>SUM($D$17:AN17)</f>
        <v>0</v>
      </c>
      <c r="AO25" s="88">
        <f>SUM($D$17:AO17)</f>
        <v>0</v>
      </c>
      <c r="AP25" s="88">
        <f>SUM($D$17:AP17)</f>
        <v>0</v>
      </c>
      <c r="AQ25" s="88">
        <f>SUM($D$17:AQ17)</f>
        <v>0</v>
      </c>
    </row>
  </sheetData>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worksheet>
</file>

<file path=xl/worksheets/sheet2.xml><?xml version="1.0" encoding="utf-8"?>
<worksheet xmlns="http://schemas.openxmlformats.org/spreadsheetml/2006/main" xmlns:r="http://schemas.openxmlformats.org/officeDocument/2006/relationships">
  <sheetPr>
    <tabColor rgb="FF92D050"/>
    <pageSetUpPr fitToPage="1"/>
  </sheetPr>
  <dimension ref="A1:R15"/>
  <sheetViews>
    <sheetView workbookViewId="0">
      <selection activeCell="C4" sqref="C4"/>
    </sheetView>
  </sheetViews>
  <sheetFormatPr defaultColWidth="8.88671875" defaultRowHeight="14.4"/>
  <cols>
    <col min="1" max="1" width="19.33203125" style="179" bestFit="1" customWidth="1"/>
    <col min="2" max="2" width="19.33203125" style="179" customWidth="1"/>
    <col min="3" max="5" width="9" style="179" bestFit="1" customWidth="1"/>
    <col min="6" max="6" width="10" style="179" bestFit="1" customWidth="1"/>
    <col min="7" max="9" width="9.6640625" style="179" bestFit="1" customWidth="1"/>
    <col min="10" max="10" width="9.88671875" style="179" bestFit="1" customWidth="1"/>
    <col min="11" max="12" width="9.6640625" style="179" bestFit="1" customWidth="1"/>
    <col min="13" max="17" width="9.88671875" style="179" bestFit="1" customWidth="1"/>
    <col min="18" max="18" width="11.33203125" style="179" bestFit="1" customWidth="1"/>
    <col min="19" max="16384" width="8.88671875" style="179"/>
  </cols>
  <sheetData>
    <row r="1" spans="1:18">
      <c r="C1" s="244">
        <f>D1-1</f>
        <v>2013</v>
      </c>
      <c r="D1" s="244">
        <f>E1-1</f>
        <v>2014</v>
      </c>
      <c r="E1" s="244">
        <f>F1-1</f>
        <v>2015</v>
      </c>
      <c r="F1" s="244">
        <f>'Peňažné toky projektu'!B18</f>
        <v>2016</v>
      </c>
      <c r="G1" s="244">
        <f>'Peňažné toky projektu'!C18</f>
        <v>2017</v>
      </c>
      <c r="H1" s="244">
        <f>'Peňažné toky projektu'!D18</f>
        <v>2018</v>
      </c>
      <c r="I1" s="244">
        <f>'Peňažné toky projektu'!E18</f>
        <v>2019</v>
      </c>
      <c r="J1" s="244">
        <f>'Peňažné toky projektu'!F18</f>
        <v>2020</v>
      </c>
      <c r="K1" s="244">
        <f>'Peňažné toky projektu'!G18</f>
        <v>2021</v>
      </c>
      <c r="L1" s="244">
        <f>'Peňažné toky projektu'!H18</f>
        <v>2022</v>
      </c>
      <c r="M1" s="244">
        <f>'Peňažné toky projektu'!I18</f>
        <v>2023</v>
      </c>
      <c r="N1" s="244">
        <f>'Peňažné toky projektu'!J18</f>
        <v>2024</v>
      </c>
      <c r="O1" s="244">
        <f>'Peňažné toky projektu'!K18</f>
        <v>2025</v>
      </c>
      <c r="P1" s="244">
        <f>'Peňažné toky projektu'!L18</f>
        <v>2026</v>
      </c>
      <c r="Q1" s="244">
        <f>'Peňažné toky projektu'!M18</f>
        <v>2027</v>
      </c>
      <c r="R1" s="244">
        <f>'Peňažné toky projektu'!N18</f>
        <v>2028</v>
      </c>
    </row>
    <row r="2" spans="1:18" s="376" customFormat="1">
      <c r="A2" s="376" t="s">
        <v>300</v>
      </c>
      <c r="F2" s="377">
        <f>'Peňažné toky projektu'!B24</f>
        <v>0</v>
      </c>
      <c r="G2" s="377">
        <f>'Peňažné toky projektu'!C24</f>
        <v>0</v>
      </c>
      <c r="H2" s="377">
        <f>'Peňažné toky projektu'!D24</f>
        <v>0</v>
      </c>
      <c r="I2" s="377">
        <f>'Peňažné toky projektu'!E24</f>
        <v>0</v>
      </c>
      <c r="J2" s="377">
        <f>'Peňažné toky projektu'!F24</f>
        <v>0</v>
      </c>
      <c r="K2" s="377">
        <f>'Peňažné toky projektu'!G24</f>
        <v>0</v>
      </c>
      <c r="L2" s="377">
        <f>'Peňažné toky projektu'!H24</f>
        <v>0</v>
      </c>
      <c r="M2" s="377">
        <f>'Peňažné toky projektu'!I24</f>
        <v>0</v>
      </c>
      <c r="N2" s="377">
        <f>'Peňažné toky projektu'!J24</f>
        <v>0</v>
      </c>
      <c r="O2" s="377">
        <f>'Peňažné toky projektu'!K24</f>
        <v>0</v>
      </c>
      <c r="P2" s="377">
        <f>'Peňažné toky projektu'!L24</f>
        <v>0</v>
      </c>
      <c r="Q2" s="377">
        <f>'Peňažné toky projektu'!M24</f>
        <v>0</v>
      </c>
      <c r="R2" s="377">
        <f>'Peňažné toky projektu'!N24</f>
        <v>0</v>
      </c>
    </row>
    <row r="3" spans="1:18" s="376" customFormat="1">
      <c r="A3" s="376" t="s">
        <v>298</v>
      </c>
      <c r="C3" s="377">
        <f t="shared" ref="C3:R3" si="0">IF(C7=0,0,(C8-C7)/C7)</f>
        <v>0</v>
      </c>
      <c r="D3" s="377">
        <f>IF(D7=0,0,(D8-D7)/D7)</f>
        <v>0</v>
      </c>
      <c r="E3" s="377">
        <f t="shared" si="0"/>
        <v>0</v>
      </c>
      <c r="F3" s="377">
        <f>IF(F7=0,0,(F8-F7)/F7)</f>
        <v>0</v>
      </c>
      <c r="G3" s="377">
        <f t="shared" si="0"/>
        <v>0</v>
      </c>
      <c r="H3" s="377">
        <f t="shared" si="0"/>
        <v>0</v>
      </c>
      <c r="I3" s="377">
        <f t="shared" si="0"/>
        <v>0</v>
      </c>
      <c r="J3" s="377">
        <f t="shared" si="0"/>
        <v>0</v>
      </c>
      <c r="K3" s="377">
        <f t="shared" si="0"/>
        <v>0</v>
      </c>
      <c r="L3" s="377">
        <f t="shared" si="0"/>
        <v>0</v>
      </c>
      <c r="M3" s="377">
        <f t="shared" si="0"/>
        <v>0</v>
      </c>
      <c r="N3" s="377">
        <f t="shared" si="0"/>
        <v>0</v>
      </c>
      <c r="O3" s="377">
        <f t="shared" si="0"/>
        <v>0</v>
      </c>
      <c r="P3" s="377">
        <f t="shared" si="0"/>
        <v>0</v>
      </c>
      <c r="Q3" s="377">
        <f t="shared" si="0"/>
        <v>0</v>
      </c>
      <c r="R3" s="377">
        <f t="shared" si="0"/>
        <v>0</v>
      </c>
    </row>
    <row r="4" spans="1:18">
      <c r="A4" s="179" t="s">
        <v>301</v>
      </c>
      <c r="C4" s="373"/>
      <c r="D4" s="373"/>
      <c r="E4" s="373"/>
      <c r="F4" s="375">
        <v>0</v>
      </c>
      <c r="G4" s="375">
        <v>0</v>
      </c>
      <c r="H4" s="375">
        <v>0</v>
      </c>
      <c r="I4" s="375">
        <v>0</v>
      </c>
      <c r="J4" s="375">
        <v>0</v>
      </c>
      <c r="K4" s="375">
        <v>0</v>
      </c>
      <c r="L4" s="375">
        <v>0</v>
      </c>
      <c r="M4" s="375">
        <v>0</v>
      </c>
      <c r="N4" s="375">
        <v>0</v>
      </c>
      <c r="O4" s="375">
        <v>0</v>
      </c>
      <c r="P4" s="375">
        <v>0</v>
      </c>
      <c r="Q4" s="375">
        <v>0</v>
      </c>
      <c r="R4" s="375">
        <v>0</v>
      </c>
    </row>
    <row r="5" spans="1:18">
      <c r="A5" s="179" t="s">
        <v>288</v>
      </c>
      <c r="C5" s="240"/>
      <c r="D5" s="240"/>
      <c r="E5" s="240"/>
      <c r="F5" s="240">
        <f>'Peňažné toky projektu'!B51</f>
        <v>0</v>
      </c>
      <c r="G5" s="240">
        <f>'Peňažné toky projektu'!C51</f>
        <v>0</v>
      </c>
      <c r="H5" s="240">
        <f>'Peňažné toky projektu'!D51</f>
        <v>0</v>
      </c>
      <c r="I5" s="240">
        <f>'Peňažné toky projektu'!E51</f>
        <v>0</v>
      </c>
      <c r="J5" s="240">
        <f>'Peňažné toky projektu'!F51</f>
        <v>0</v>
      </c>
      <c r="K5" s="240">
        <f>'Peňažné toky projektu'!G51</f>
        <v>0</v>
      </c>
      <c r="L5" s="240">
        <f>'Peňažné toky projektu'!H51</f>
        <v>0</v>
      </c>
      <c r="M5" s="240">
        <f>'Peňažné toky projektu'!I51</f>
        <v>0</v>
      </c>
      <c r="N5" s="240">
        <f>'Peňažné toky projektu'!J51</f>
        <v>0</v>
      </c>
      <c r="O5" s="240">
        <f>'Peňažné toky projektu'!K51</f>
        <v>0</v>
      </c>
      <c r="P5" s="240">
        <f>'Peňažné toky projektu'!L51</f>
        <v>0</v>
      </c>
      <c r="Q5" s="240">
        <f>'Peňažné toky projektu'!M51</f>
        <v>0</v>
      </c>
      <c r="R5" s="240">
        <f>'Peňažné toky projektu'!N51</f>
        <v>0</v>
      </c>
    </row>
    <row r="7" spans="1:18" s="376" customFormat="1">
      <c r="A7" s="376" t="s">
        <v>302</v>
      </c>
      <c r="C7" s="377">
        <f>SUM($C$4:C4)</f>
        <v>0</v>
      </c>
      <c r="D7" s="377">
        <f>SUM($C$4:D4)</f>
        <v>0</v>
      </c>
      <c r="E7" s="377">
        <f>SUM($C$4:E4)</f>
        <v>0</v>
      </c>
      <c r="F7" s="377">
        <f>SUM($C$4:F4)</f>
        <v>0</v>
      </c>
      <c r="G7" s="377">
        <f>SUM($C$4:G4)</f>
        <v>0</v>
      </c>
      <c r="H7" s="377">
        <f>SUM($C$4:H4)</f>
        <v>0</v>
      </c>
      <c r="I7" s="377">
        <f>SUM($C$4:I4)</f>
        <v>0</v>
      </c>
      <c r="J7" s="377">
        <f>SUM($C$4:J4)</f>
        <v>0</v>
      </c>
      <c r="K7" s="377">
        <f>SUM($C$4:K4)</f>
        <v>0</v>
      </c>
      <c r="L7" s="377">
        <f>SUM($C$4:L4)</f>
        <v>0</v>
      </c>
      <c r="M7" s="377">
        <f>SUM($C$4:M4)</f>
        <v>0</v>
      </c>
      <c r="N7" s="377">
        <f>SUM($C$4:N4)</f>
        <v>0</v>
      </c>
      <c r="O7" s="377">
        <f>SUM($C$4:O4)</f>
        <v>0</v>
      </c>
      <c r="P7" s="377">
        <f>SUM($C$4:P4)</f>
        <v>0</v>
      </c>
      <c r="Q7" s="377">
        <f>SUM($C$4:Q4)</f>
        <v>0</v>
      </c>
      <c r="R7" s="377">
        <f>SUM($C$4:R4)</f>
        <v>0</v>
      </c>
    </row>
    <row r="8" spans="1:18" s="376" customFormat="1">
      <c r="A8" s="376" t="s">
        <v>299</v>
      </c>
      <c r="C8" s="377">
        <f>C5</f>
        <v>0</v>
      </c>
      <c r="D8" s="377">
        <f>SUM($C$5:D5)</f>
        <v>0</v>
      </c>
      <c r="E8" s="377">
        <f>SUM($C$5:E5)</f>
        <v>0</v>
      </c>
      <c r="F8" s="377">
        <f>SUM($C$5:F5)</f>
        <v>0</v>
      </c>
      <c r="G8" s="377">
        <f>SUM($C$5:G5)</f>
        <v>0</v>
      </c>
      <c r="H8" s="377">
        <f>SUM($C$5:H5)</f>
        <v>0</v>
      </c>
      <c r="I8" s="377">
        <f>SUM($C$5:I5)</f>
        <v>0</v>
      </c>
      <c r="J8" s="377">
        <f>SUM($C$5:J5)</f>
        <v>0</v>
      </c>
      <c r="K8" s="377">
        <f>SUM($C$5:K5)</f>
        <v>0</v>
      </c>
      <c r="L8" s="377">
        <f>SUM($C$5:L5)</f>
        <v>0</v>
      </c>
      <c r="M8" s="377">
        <f>SUM($C$5:M5)</f>
        <v>0</v>
      </c>
      <c r="N8" s="377">
        <f>SUM($C$5:N5)</f>
        <v>0</v>
      </c>
      <c r="O8" s="377">
        <f>SUM($C$5:O5)</f>
        <v>0</v>
      </c>
      <c r="P8" s="377">
        <f>SUM($C$5:P5)</f>
        <v>0</v>
      </c>
      <c r="Q8" s="377">
        <f>SUM($C$5:Q5)</f>
        <v>0</v>
      </c>
      <c r="R8" s="377">
        <f>SUM($C$5:R5)</f>
        <v>0</v>
      </c>
    </row>
    <row r="11" spans="1:18">
      <c r="A11" s="179" t="s">
        <v>77</v>
      </c>
      <c r="D11" s="241">
        <f>'Peňažné toky projektu'!D13</f>
        <v>2016</v>
      </c>
    </row>
    <row r="12" spans="1:18">
      <c r="A12" s="179" t="s">
        <v>305</v>
      </c>
      <c r="D12" s="241">
        <f>'Peňažné toky projektu'!D14</f>
        <v>3</v>
      </c>
    </row>
    <row r="13" spans="1:18">
      <c r="A13" s="179" t="s">
        <v>303</v>
      </c>
      <c r="D13" s="241">
        <f>D11+D12</f>
        <v>2019</v>
      </c>
    </row>
    <row r="15" spans="1:18">
      <c r="A15" s="179" t="s">
        <v>304</v>
      </c>
      <c r="D15" s="242">
        <f>HLOOKUP(D13,C1:R3,3,0)</f>
        <v>0</v>
      </c>
    </row>
  </sheetData>
  <sheetProtection password="CB2D" sheet="1" objects="1" scenarios="1"/>
  <pageMargins left="0.7" right="0.7" top="0.75" bottom="0.75" header="0.3" footer="0.3"/>
  <pageSetup paperSize="9" scale="67" fitToHeight="0" orientation="landscape" r:id="rId1"/>
  <ignoredErrors>
    <ignoredError sqref="D7:F7 G7:Q7" formulaRange="1"/>
  </ignoredErrors>
  <drawing r:id="rId2"/>
</worksheet>
</file>

<file path=xl/worksheets/sheet3.xml><?xml version="1.0" encoding="utf-8"?>
<worksheet xmlns="http://schemas.openxmlformats.org/spreadsheetml/2006/main" xmlns:r="http://schemas.openxmlformats.org/officeDocument/2006/relationships">
  <sheetPr>
    <tabColor rgb="FF92D050"/>
    <pageSetUpPr fitToPage="1"/>
  </sheetPr>
  <dimension ref="B2:G41"/>
  <sheetViews>
    <sheetView workbookViewId="0">
      <selection activeCell="B4" sqref="B4"/>
    </sheetView>
  </sheetViews>
  <sheetFormatPr defaultColWidth="8.88671875" defaultRowHeight="13.2"/>
  <cols>
    <col min="1" max="1" width="8.88671875" style="357"/>
    <col min="2" max="2" width="12.5546875" style="357" customWidth="1"/>
    <col min="3" max="3" width="62.33203125" style="357" customWidth="1"/>
    <col min="4" max="4" width="26.5546875" style="357" customWidth="1"/>
    <col min="5" max="5" width="20" style="357" customWidth="1"/>
    <col min="6" max="16384" width="8.88671875" style="357"/>
  </cols>
  <sheetData>
    <row r="2" spans="2:7">
      <c r="B2" s="356" t="s">
        <v>258</v>
      </c>
    </row>
    <row r="3" spans="2:7" ht="26.4">
      <c r="B3" s="358" t="s">
        <v>253</v>
      </c>
      <c r="C3" s="358" t="s">
        <v>254</v>
      </c>
      <c r="D3" s="358" t="s">
        <v>255</v>
      </c>
      <c r="E3" s="358" t="s">
        <v>256</v>
      </c>
      <c r="F3" s="359"/>
      <c r="G3" s="359"/>
    </row>
    <row r="4" spans="2:7">
      <c r="B4" s="369"/>
      <c r="C4" s="369"/>
      <c r="D4" s="369"/>
      <c r="E4" s="370"/>
    </row>
    <row r="5" spans="2:7">
      <c r="B5" s="369"/>
      <c r="C5" s="369"/>
      <c r="D5" s="369"/>
      <c r="E5" s="370"/>
    </row>
    <row r="6" spans="2:7">
      <c r="B6" s="369"/>
      <c r="C6" s="369"/>
      <c r="D6" s="369"/>
      <c r="E6" s="370"/>
    </row>
    <row r="7" spans="2:7">
      <c r="B7" s="369"/>
      <c r="C7" s="369"/>
      <c r="D7" s="369"/>
      <c r="E7" s="370"/>
    </row>
    <row r="8" spans="2:7">
      <c r="B8" s="369"/>
      <c r="C8" s="369"/>
      <c r="D8" s="369"/>
      <c r="E8" s="370"/>
    </row>
    <row r="9" spans="2:7">
      <c r="B9" s="369"/>
      <c r="C9" s="369"/>
      <c r="D9" s="369"/>
      <c r="E9" s="370"/>
    </row>
    <row r="10" spans="2:7">
      <c r="B10" s="369"/>
      <c r="C10" s="369"/>
      <c r="D10" s="369"/>
      <c r="E10" s="370"/>
    </row>
    <row r="11" spans="2:7">
      <c r="B11" s="369"/>
      <c r="C11" s="369"/>
      <c r="D11" s="369"/>
      <c r="E11" s="370"/>
    </row>
    <row r="12" spans="2:7">
      <c r="B12" s="369"/>
      <c r="C12" s="369"/>
      <c r="D12" s="369"/>
      <c r="E12" s="370"/>
    </row>
    <row r="13" spans="2:7">
      <c r="B13" s="369"/>
      <c r="C13" s="369"/>
      <c r="D13" s="369"/>
      <c r="E13" s="370"/>
    </row>
    <row r="14" spans="2:7">
      <c r="B14" s="369"/>
      <c r="C14" s="369"/>
      <c r="D14" s="369"/>
      <c r="E14" s="370"/>
    </row>
    <row r="15" spans="2:7">
      <c r="B15" s="369"/>
      <c r="C15" s="369"/>
      <c r="D15" s="369"/>
      <c r="E15" s="370"/>
    </row>
    <row r="16" spans="2:7">
      <c r="B16" s="369"/>
      <c r="C16" s="369"/>
      <c r="D16" s="369"/>
      <c r="E16" s="370"/>
    </row>
    <row r="17" spans="2:5">
      <c r="B17" s="369"/>
      <c r="C17" s="369"/>
      <c r="D17" s="369"/>
      <c r="E17" s="370"/>
    </row>
    <row r="18" spans="2:5">
      <c r="B18" s="369"/>
      <c r="C18" s="369"/>
      <c r="D18" s="369"/>
      <c r="E18" s="370"/>
    </row>
    <row r="19" spans="2:5">
      <c r="B19" s="369"/>
      <c r="C19" s="369"/>
      <c r="D19" s="369"/>
      <c r="E19" s="370"/>
    </row>
    <row r="20" spans="2:5">
      <c r="B20" s="369"/>
      <c r="C20" s="369"/>
      <c r="D20" s="369"/>
      <c r="E20" s="370"/>
    </row>
    <row r="21" spans="2:5">
      <c r="B21" s="369"/>
      <c r="C21" s="369"/>
      <c r="D21" s="369"/>
      <c r="E21" s="370"/>
    </row>
    <row r="22" spans="2:5">
      <c r="B22" s="369"/>
      <c r="C22" s="369"/>
      <c r="D22" s="369"/>
      <c r="E22" s="370"/>
    </row>
    <row r="23" spans="2:5">
      <c r="B23" s="369"/>
      <c r="C23" s="369"/>
      <c r="D23" s="369"/>
      <c r="E23" s="370"/>
    </row>
    <row r="24" spans="2:5">
      <c r="B24" s="360"/>
      <c r="C24" s="360" t="s">
        <v>257</v>
      </c>
      <c r="D24" s="360"/>
      <c r="E24" s="361">
        <f>SUM($E$4:$E$23)</f>
        <v>0</v>
      </c>
    </row>
    <row r="26" spans="2:5" s="363" customFormat="1" hidden="1">
      <c r="B26" s="362" t="s">
        <v>333</v>
      </c>
    </row>
    <row r="27" spans="2:5" s="363" customFormat="1" hidden="1">
      <c r="B27" s="362"/>
    </row>
    <row r="28" spans="2:5" s="363" customFormat="1" hidden="1">
      <c r="B28" s="363" t="s">
        <v>259</v>
      </c>
      <c r="E28" s="363">
        <f>COUNT(E4:E23)</f>
        <v>0</v>
      </c>
    </row>
    <row r="29" spans="2:5" s="363" customFormat="1" hidden="1">
      <c r="B29" s="363" t="s">
        <v>264</v>
      </c>
      <c r="E29" s="363">
        <f>COUNTIF($D$4:$D$23,D33)</f>
        <v>0</v>
      </c>
    </row>
    <row r="30" spans="2:5" s="363" customFormat="1" hidden="1">
      <c r="B30" s="363" t="s">
        <v>265</v>
      </c>
      <c r="E30" s="364">
        <f>IF(E29=0,0,E29/E28)</f>
        <v>0</v>
      </c>
    </row>
    <row r="31" spans="2:5" s="363" customFormat="1" hidden="1">
      <c r="E31" s="364"/>
    </row>
    <row r="32" spans="2:5" s="363" customFormat="1" hidden="1">
      <c r="B32" s="363" t="s">
        <v>260</v>
      </c>
      <c r="E32" s="365">
        <f>SUM(E4:E23)</f>
        <v>0</v>
      </c>
    </row>
    <row r="33" spans="2:5" s="363" customFormat="1" hidden="1">
      <c r="B33" s="363" t="s">
        <v>261</v>
      </c>
      <c r="D33" s="366" t="str">
        <f>'Základné informácie'!E38:E38</f>
        <v>Slovensko</v>
      </c>
      <c r="E33" s="365">
        <f>SUMIF($D$4:$D$23,D33,$E$4:$E$23)</f>
        <v>0</v>
      </c>
    </row>
    <row r="34" spans="2:5" s="363" customFormat="1" hidden="1">
      <c r="B34" s="363" t="s">
        <v>263</v>
      </c>
      <c r="E34" s="367">
        <f>IF(E32=0,0,IF(E35&gt;E32,E33/E32,0))</f>
        <v>0</v>
      </c>
    </row>
    <row r="35" spans="2:5" s="363" customFormat="1" hidden="1">
      <c r="B35" s="363" t="s">
        <v>312</v>
      </c>
      <c r="D35" s="368">
        <f>'Peňažné toky projektu'!D13+'Peňažné toky projektu'!D14</f>
        <v>2019</v>
      </c>
      <c r="E35" s="365">
        <f>HLOOKUP(D35,'Peňažné toky projektu'!B18:N30,13,0)</f>
        <v>0</v>
      </c>
    </row>
    <row r="36" spans="2:5" s="363" customFormat="1" hidden="1"/>
    <row r="37" spans="2:5" s="363" customFormat="1" hidden="1">
      <c r="B37" s="379" t="s">
        <v>311</v>
      </c>
      <c r="C37" s="379"/>
      <c r="D37" s="379"/>
      <c r="E37" s="379"/>
    </row>
    <row r="38" spans="2:5" s="363" customFormat="1" hidden="1">
      <c r="B38" s="379"/>
      <c r="C38" s="379"/>
      <c r="D38" s="379"/>
      <c r="E38" s="379"/>
    </row>
    <row r="39" spans="2:5" s="363" customFormat="1" hidden="1"/>
    <row r="40" spans="2:5" s="363" customFormat="1" hidden="1">
      <c r="D40" s="363" t="s">
        <v>266</v>
      </c>
    </row>
    <row r="41" spans="2:5" s="363" customFormat="1" hidden="1">
      <c r="D41" s="363" t="s">
        <v>267</v>
      </c>
    </row>
  </sheetData>
  <sheetProtection password="CB2D" sheet="1" objects="1" scenarios="1" insertRows="0"/>
  <mergeCells count="1">
    <mergeCell ref="B37:E38"/>
  </mergeCells>
  <dataValidations count="1">
    <dataValidation type="list" allowBlank="1" showInputMessage="1" showErrorMessage="1" sqref="D4:D23">
      <formula1>$D$40:$D$47</formula1>
    </dataValidation>
  </dataValidations>
  <pageMargins left="0.7" right="0.7" top="0.75" bottom="0.75" header="0.3" footer="0.3"/>
  <pageSetup paperSize="9" scale="88" fitToHeight="0" orientation="landscape" r:id="rId1"/>
  <legacyDrawing r:id="rId2"/>
</worksheet>
</file>

<file path=xl/worksheets/sheet4.xml><?xml version="1.0" encoding="utf-8"?>
<worksheet xmlns="http://schemas.openxmlformats.org/spreadsheetml/2006/main" xmlns:r="http://schemas.openxmlformats.org/officeDocument/2006/relationships">
  <sheetPr>
    <tabColor rgb="FFFFFF00"/>
    <pageSetUpPr fitToPage="1"/>
  </sheetPr>
  <dimension ref="A2:AJ59"/>
  <sheetViews>
    <sheetView tabSelected="1" workbookViewId="0">
      <selection activeCell="I15" sqref="I15"/>
    </sheetView>
  </sheetViews>
  <sheetFormatPr defaultColWidth="8.88671875" defaultRowHeight="13.2"/>
  <cols>
    <col min="1" max="3" width="8.88671875" style="218"/>
    <col min="4" max="4" width="17" style="218" customWidth="1"/>
    <col min="5" max="5" width="17.88671875" style="218" customWidth="1"/>
    <col min="6" max="6" width="11.33203125" style="218" bestFit="1" customWidth="1"/>
    <col min="7" max="16384" width="8.88671875" style="218"/>
  </cols>
  <sheetData>
    <row r="2" spans="1:9">
      <c r="A2" s="223" t="s">
        <v>246</v>
      </c>
      <c r="E2" s="353" t="s">
        <v>48</v>
      </c>
      <c r="F2" s="272" t="s">
        <v>42</v>
      </c>
      <c r="G2" s="272" t="s">
        <v>48</v>
      </c>
    </row>
    <row r="4" spans="1:9">
      <c r="A4" s="223" t="s">
        <v>249</v>
      </c>
      <c r="E4" s="268">
        <f>IF(E18=E6,IF(E16=H16,E8,IF(E16=G16,E7,E9)))+IF(E18=D6,IF(E16=H16,D8,IF(E16=G16,D7,D9)))</f>
        <v>0.75</v>
      </c>
      <c r="F4" s="224"/>
      <c r="G4" s="224"/>
      <c r="H4" s="224"/>
      <c r="I4" s="224"/>
    </row>
    <row r="6" spans="1:9">
      <c r="A6" s="265" t="s">
        <v>334</v>
      </c>
      <c r="B6" s="265"/>
      <c r="C6" s="265"/>
      <c r="D6" s="266" t="s">
        <v>323</v>
      </c>
      <c r="E6" s="266" t="s">
        <v>324</v>
      </c>
    </row>
    <row r="7" spans="1:9">
      <c r="B7" s="218" t="s">
        <v>335</v>
      </c>
      <c r="D7" s="237">
        <v>0.95</v>
      </c>
      <c r="E7" s="237">
        <v>0.95</v>
      </c>
    </row>
    <row r="8" spans="1:9">
      <c r="B8" s="218" t="s">
        <v>67</v>
      </c>
      <c r="D8" s="237">
        <v>0.75</v>
      </c>
      <c r="E8" s="237">
        <v>0.85</v>
      </c>
    </row>
    <row r="9" spans="1:9">
      <c r="B9" s="218" t="s">
        <v>66</v>
      </c>
      <c r="D9" s="237">
        <v>0.55000000000000004</v>
      </c>
      <c r="E9" s="237">
        <v>0.75</v>
      </c>
    </row>
    <row r="11" spans="1:9">
      <c r="A11" s="218" t="s">
        <v>250</v>
      </c>
    </row>
    <row r="12" spans="1:9">
      <c r="B12" s="218" t="s">
        <v>336</v>
      </c>
      <c r="D12" s="237" t="str">
        <f>IF(E18=E6,"",50%)</f>
        <v/>
      </c>
      <c r="E12" s="237">
        <f>IF(E18=D6,"",IF(E16=I16,E9,85%))</f>
        <v>0.75</v>
      </c>
      <c r="F12" s="224">
        <f>IF(E12="",0+D12,E12)</f>
        <v>0.75</v>
      </c>
    </row>
    <row r="13" spans="1:9">
      <c r="B13" s="218" t="s">
        <v>337</v>
      </c>
      <c r="D13" s="267" t="str">
        <f>IF($E$18=D6,IF($E$16=$H$16,IF(D8-D12&gt;0,D8-D12,""),IF($E$16=$G$16,D7-D12,IF(D9-D12&gt;0,D9-D12,""))),"")</f>
        <v/>
      </c>
      <c r="E13" s="267">
        <f>IF($E$18=E6,IF(E16=G16,E7-E12,IF($E$16=$H$16,E8-E12,E9-E12)),"")</f>
        <v>0</v>
      </c>
      <c r="F13" s="224">
        <f t="shared" ref="F13:F14" si="0">IF(E13="",0+D13,E13)</f>
        <v>0</v>
      </c>
    </row>
    <row r="14" spans="1:9">
      <c r="B14" s="218" t="s">
        <v>338</v>
      </c>
      <c r="D14" s="267" t="str">
        <f>IF(D13="","",1-D12-D13)</f>
        <v/>
      </c>
      <c r="E14" s="267">
        <f>IF(E13="","",1-E12-E13)</f>
        <v>0.25</v>
      </c>
      <c r="F14" s="224">
        <f t="shared" si="0"/>
        <v>0.25</v>
      </c>
    </row>
    <row r="16" spans="1:9">
      <c r="A16" s="223" t="s">
        <v>318</v>
      </c>
      <c r="E16" s="354" t="s">
        <v>321</v>
      </c>
      <c r="F16" s="223" t="s">
        <v>327</v>
      </c>
      <c r="G16" s="272" t="s">
        <v>319</v>
      </c>
      <c r="H16" s="272" t="s">
        <v>320</v>
      </c>
      <c r="I16" s="272" t="s">
        <v>321</v>
      </c>
    </row>
    <row r="17" spans="1:8">
      <c r="E17" s="238"/>
    </row>
    <row r="18" spans="1:8">
      <c r="A18" s="223" t="s">
        <v>322</v>
      </c>
      <c r="E18" s="354" t="s">
        <v>324</v>
      </c>
      <c r="G18" s="272" t="s">
        <v>323</v>
      </c>
      <c r="H18" s="272" t="s">
        <v>324</v>
      </c>
    </row>
    <row r="19" spans="1:8" s="246" customFormat="1" ht="11.4">
      <c r="B19" s="246" t="s">
        <v>325</v>
      </c>
    </row>
    <row r="20" spans="1:8" s="246" customFormat="1" ht="11.4">
      <c r="B20" s="246" t="s">
        <v>326</v>
      </c>
    </row>
    <row r="22" spans="1:8">
      <c r="A22" s="223" t="s">
        <v>316</v>
      </c>
      <c r="C22" s="225"/>
      <c r="E22" s="354">
        <v>2011</v>
      </c>
    </row>
    <row r="23" spans="1:8">
      <c r="A23" s="223" t="s">
        <v>317</v>
      </c>
      <c r="C23" s="225"/>
      <c r="E23" s="355">
        <v>2016</v>
      </c>
    </row>
    <row r="27" spans="1:8">
      <c r="C27" s="225"/>
      <c r="E27" s="226"/>
      <c r="F27" s="227"/>
    </row>
    <row r="28" spans="1:8">
      <c r="A28" s="218" t="s">
        <v>328</v>
      </c>
      <c r="F28" s="227"/>
      <c r="G28" s="218" t="s">
        <v>332</v>
      </c>
    </row>
    <row r="29" spans="1:8">
      <c r="A29" s="236">
        <v>42096</v>
      </c>
      <c r="B29" s="218" t="s">
        <v>331</v>
      </c>
      <c r="F29" s="227"/>
      <c r="G29" s="238">
        <f>E42</f>
        <v>0</v>
      </c>
    </row>
    <row r="30" spans="1:8">
      <c r="A30" s="236">
        <v>42126</v>
      </c>
      <c r="B30" s="218" t="s">
        <v>330</v>
      </c>
      <c r="F30" s="227"/>
      <c r="G30" s="238">
        <f>IF(E49=0,0,E50)</f>
        <v>0</v>
      </c>
    </row>
    <row r="31" spans="1:8">
      <c r="A31" s="236">
        <v>42157</v>
      </c>
      <c r="B31" s="218" t="s">
        <v>329</v>
      </c>
      <c r="F31" s="227"/>
      <c r="G31" s="238">
        <f>E56</f>
        <v>0</v>
      </c>
    </row>
    <row r="32" spans="1:8">
      <c r="F32" s="227"/>
    </row>
    <row r="33" spans="1:36">
      <c r="F33" s="227"/>
    </row>
    <row r="34" spans="1:36">
      <c r="F34" s="227"/>
    </row>
    <row r="35" spans="1:36">
      <c r="C35" s="225"/>
      <c r="E35" s="226"/>
      <c r="F35" s="227"/>
    </row>
    <row r="36" spans="1:36" s="229" customFormat="1" hidden="1">
      <c r="A36" s="229" t="s">
        <v>251</v>
      </c>
      <c r="E36" s="229">
        <v>2011</v>
      </c>
      <c r="F36" s="247">
        <f>E23</f>
        <v>2016</v>
      </c>
      <c r="G36" s="248">
        <f t="shared" ref="G36:T36" si="1">F36-1</f>
        <v>2015</v>
      </c>
      <c r="H36" s="248">
        <f t="shared" si="1"/>
        <v>2014</v>
      </c>
      <c r="I36" s="248">
        <f t="shared" si="1"/>
        <v>2013</v>
      </c>
      <c r="J36" s="248">
        <f t="shared" si="1"/>
        <v>2012</v>
      </c>
      <c r="K36" s="248">
        <f t="shared" si="1"/>
        <v>2011</v>
      </c>
      <c r="L36" s="248">
        <f t="shared" si="1"/>
        <v>2010</v>
      </c>
      <c r="M36" s="248">
        <f t="shared" si="1"/>
        <v>2009</v>
      </c>
      <c r="N36" s="248">
        <f t="shared" si="1"/>
        <v>2008</v>
      </c>
      <c r="O36" s="248">
        <f t="shared" si="1"/>
        <v>2007</v>
      </c>
      <c r="P36" s="248">
        <f t="shared" si="1"/>
        <v>2006</v>
      </c>
      <c r="Q36" s="248">
        <f t="shared" si="1"/>
        <v>2005</v>
      </c>
      <c r="R36" s="248">
        <f t="shared" si="1"/>
        <v>2004</v>
      </c>
      <c r="S36" s="248">
        <f t="shared" si="1"/>
        <v>2003</v>
      </c>
      <c r="T36" s="248">
        <f t="shared" si="1"/>
        <v>2002</v>
      </c>
      <c r="U36" s="248">
        <f t="shared" ref="U36:AF36" si="2">T36-1</f>
        <v>2001</v>
      </c>
      <c r="V36" s="248">
        <f t="shared" si="2"/>
        <v>2000</v>
      </c>
      <c r="W36" s="248">
        <f t="shared" si="2"/>
        <v>1999</v>
      </c>
      <c r="X36" s="248">
        <f t="shared" si="2"/>
        <v>1998</v>
      </c>
      <c r="Y36" s="248">
        <f t="shared" si="2"/>
        <v>1997</v>
      </c>
      <c r="Z36" s="248">
        <f t="shared" si="2"/>
        <v>1996</v>
      </c>
      <c r="AA36" s="248">
        <f t="shared" si="2"/>
        <v>1995</v>
      </c>
      <c r="AB36" s="248">
        <f t="shared" si="2"/>
        <v>1994</v>
      </c>
      <c r="AC36" s="248">
        <f t="shared" si="2"/>
        <v>1993</v>
      </c>
      <c r="AD36" s="248">
        <f t="shared" si="2"/>
        <v>1992</v>
      </c>
      <c r="AE36" s="248">
        <f t="shared" si="2"/>
        <v>1991</v>
      </c>
      <c r="AF36" s="248">
        <f t="shared" si="2"/>
        <v>1990</v>
      </c>
      <c r="AG36" s="248"/>
      <c r="AH36" s="248"/>
      <c r="AI36" s="248"/>
      <c r="AJ36" s="248"/>
    </row>
    <row r="37" spans="1:36" s="229" customFormat="1" hidden="1">
      <c r="A37" s="229" t="s">
        <v>252</v>
      </c>
      <c r="E37" s="228">
        <f>F36-E36</f>
        <v>5</v>
      </c>
      <c r="F37" s="229" t="str">
        <f>IF(E37=1,"rok",IF(E37&gt;1,"roky",IF(E37&gt;4,"rokov","chyba")))</f>
        <v>roky</v>
      </c>
    </row>
    <row r="38" spans="1:36" s="229" customFormat="1" hidden="1">
      <c r="A38" s="229" t="s">
        <v>262</v>
      </c>
      <c r="E38" s="249" t="s">
        <v>266</v>
      </c>
      <c r="F38" s="250"/>
    </row>
    <row r="39" spans="1:36" s="229" customFormat="1" hidden="1">
      <c r="A39" s="380" t="str">
        <f>'Zoznam odberateľov'!B36</f>
        <v>Podiel odhadovaného peňažného objemu novozazmluvnených kontraktov k prevádzkovým výdavkom v prvom roku prevádzky</v>
      </c>
      <c r="B39" s="380"/>
      <c r="C39" s="380"/>
      <c r="D39" s="380"/>
      <c r="E39" s="235">
        <f>'Zoznam odberateľov'!F36</f>
        <v>0</v>
      </c>
      <c r="F39" s="251"/>
    </row>
    <row r="40" spans="1:36" s="229" customFormat="1" hidden="1"/>
    <row r="41" spans="1:36" s="229" customFormat="1" hidden="1">
      <c r="H41" s="229" t="s">
        <v>287</v>
      </c>
    </row>
    <row r="42" spans="1:36" s="229" customFormat="1" ht="13.8" hidden="1">
      <c r="A42" s="229" t="s">
        <v>280</v>
      </c>
      <c r="D42" s="252">
        <v>42096</v>
      </c>
      <c r="E42" s="253">
        <f>SUM(K42:K47)</f>
        <v>0</v>
      </c>
      <c r="F42" s="254" t="s">
        <v>282</v>
      </c>
      <c r="G42" s="255" t="s">
        <v>283</v>
      </c>
      <c r="H42" s="256">
        <v>5</v>
      </c>
      <c r="I42" s="229">
        <f>IF($E$37&gt;=2,1,0)</f>
        <v>1</v>
      </c>
      <c r="J42" s="229">
        <f>IF($E$39&gt;=0.25,1,0)</f>
        <v>0</v>
      </c>
      <c r="K42" s="228">
        <f>IF(J42+I42=2,H42,0)</f>
        <v>0</v>
      </c>
    </row>
    <row r="43" spans="1:36" s="229" customFormat="1" hidden="1">
      <c r="D43" s="252"/>
      <c r="F43" s="256" t="s">
        <v>281</v>
      </c>
      <c r="G43" s="257" t="s">
        <v>285</v>
      </c>
      <c r="H43" s="256">
        <v>5</v>
      </c>
      <c r="I43" s="229">
        <f>IF(E37&lt;2,1,0)</f>
        <v>0</v>
      </c>
      <c r="J43" s="229">
        <f>IF($E$39&gt;0.5,1,0)</f>
        <v>0</v>
      </c>
      <c r="K43" s="228">
        <f t="shared" ref="K43:K47" si="3">IF(J43+I43=2,H43,0)</f>
        <v>0</v>
      </c>
    </row>
    <row r="44" spans="1:36" s="229" customFormat="1" ht="13.8" hidden="1">
      <c r="D44" s="252"/>
      <c r="F44" s="254" t="s">
        <v>282</v>
      </c>
      <c r="G44" s="255" t="s">
        <v>284</v>
      </c>
      <c r="H44" s="256">
        <v>3</v>
      </c>
      <c r="I44" s="229">
        <f>IF($E$37&gt;=2,1,0)</f>
        <v>1</v>
      </c>
      <c r="J44" s="229">
        <f>IF($E$39&gt;=0.1,IF(0.25&gt;$E$39,1,0),0)</f>
        <v>0</v>
      </c>
      <c r="K44" s="228">
        <f t="shared" si="3"/>
        <v>0</v>
      </c>
    </row>
    <row r="45" spans="1:36" s="229" customFormat="1" hidden="1">
      <c r="D45" s="252"/>
      <c r="F45" s="256" t="s">
        <v>281</v>
      </c>
      <c r="G45" s="257" t="s">
        <v>286</v>
      </c>
      <c r="H45" s="256">
        <v>3</v>
      </c>
      <c r="I45" s="229">
        <f>IF(E37&lt;2,1,0)</f>
        <v>0</v>
      </c>
      <c r="J45" s="229">
        <f>IF($E$39&gt;0.25,IF(0.5&gt;$E$39,1,0),0)</f>
        <v>0</v>
      </c>
      <c r="K45" s="228">
        <f t="shared" si="3"/>
        <v>0</v>
      </c>
    </row>
    <row r="46" spans="1:36" s="229" customFormat="1" ht="13.8" hidden="1">
      <c r="D46" s="252"/>
      <c r="F46" s="254" t="s">
        <v>282</v>
      </c>
      <c r="G46" s="255">
        <f xml:space="preserve"> 0%</f>
        <v>0</v>
      </c>
      <c r="H46" s="256">
        <v>0</v>
      </c>
      <c r="I46" s="229">
        <f>IF($E$37&gt;=2,1,0)</f>
        <v>1</v>
      </c>
      <c r="J46" s="229">
        <f>IF($E$39=0,1,0)</f>
        <v>1</v>
      </c>
      <c r="K46" s="228">
        <f t="shared" si="3"/>
        <v>0</v>
      </c>
    </row>
    <row r="47" spans="1:36" s="229" customFormat="1" hidden="1">
      <c r="D47" s="252"/>
      <c r="F47" s="256" t="s">
        <v>281</v>
      </c>
      <c r="G47" s="255">
        <v>0</v>
      </c>
      <c r="H47" s="256">
        <v>0</v>
      </c>
      <c r="I47" s="229">
        <f>IF(E37&lt;2,1,0)</f>
        <v>0</v>
      </c>
      <c r="J47" s="229">
        <f>IF($E$39=0,1,0)</f>
        <v>1</v>
      </c>
      <c r="K47" s="228">
        <f t="shared" si="3"/>
        <v>0</v>
      </c>
    </row>
    <row r="48" spans="1:36" s="229" customFormat="1" hidden="1">
      <c r="D48" s="252"/>
      <c r="F48" s="258"/>
      <c r="G48" s="259"/>
      <c r="H48" s="258"/>
    </row>
    <row r="49" spans="1:9" s="229" customFormat="1" hidden="1">
      <c r="D49" s="252"/>
      <c r="E49" s="260">
        <f>'Hodnotenie inovácie'!D15</f>
        <v>0</v>
      </c>
      <c r="F49" s="258"/>
      <c r="G49" s="259"/>
      <c r="H49" s="258"/>
    </row>
    <row r="50" spans="1:9" s="229" customFormat="1" hidden="1">
      <c r="A50" s="229" t="s">
        <v>280</v>
      </c>
      <c r="D50" s="252">
        <v>42126</v>
      </c>
      <c r="E50" s="253">
        <f>I53</f>
        <v>10</v>
      </c>
      <c r="G50" s="256" t="s">
        <v>306</v>
      </c>
      <c r="H50" s="261">
        <v>10</v>
      </c>
      <c r="I50" s="229">
        <f>IF($E$49&gt;-1,H50,0)</f>
        <v>10</v>
      </c>
    </row>
    <row r="51" spans="1:9" s="229" customFormat="1" hidden="1">
      <c r="D51" s="252"/>
      <c r="G51" s="256" t="s">
        <v>307</v>
      </c>
      <c r="H51" s="261">
        <v>5</v>
      </c>
      <c r="I51" s="229">
        <f>IF(E49&gt;=-2,H51,0)</f>
        <v>5</v>
      </c>
    </row>
    <row r="52" spans="1:9" s="229" customFormat="1" hidden="1">
      <c r="D52" s="252"/>
      <c r="G52" s="229" t="s">
        <v>344</v>
      </c>
      <c r="H52" s="229">
        <v>0</v>
      </c>
      <c r="I52" s="229">
        <f>IF(E49&gt;=-2,H52,0)</f>
        <v>0</v>
      </c>
    </row>
    <row r="53" spans="1:9" s="229" customFormat="1" hidden="1">
      <c r="D53" s="252"/>
      <c r="I53" s="229">
        <f>MAX(I50:I52)</f>
        <v>10</v>
      </c>
    </row>
    <row r="54" spans="1:9" s="229" customFormat="1" hidden="1">
      <c r="D54" s="252"/>
    </row>
    <row r="55" spans="1:9" s="229" customFormat="1" hidden="1">
      <c r="D55" s="252"/>
      <c r="E55" s="235">
        <f>'Zoznam dodavatelov'!E34</f>
        <v>0</v>
      </c>
    </row>
    <row r="56" spans="1:9" s="229" customFormat="1" hidden="1">
      <c r="A56" s="229" t="s">
        <v>280</v>
      </c>
      <c r="D56" s="252">
        <v>42157</v>
      </c>
      <c r="E56" s="253">
        <f>IF(H56+H57+H58&gt;5,5,IF(H56+H58+H57&lt;3,0,3))</f>
        <v>0</v>
      </c>
      <c r="G56" s="229" t="s">
        <v>315</v>
      </c>
      <c r="H56" s="228">
        <f>IF(E55&gt;=0.75,5,0)</f>
        <v>0</v>
      </c>
    </row>
    <row r="57" spans="1:9" s="229" customFormat="1" hidden="1">
      <c r="G57" s="229" t="s">
        <v>314</v>
      </c>
      <c r="H57" s="228">
        <f>IF(E55&gt;=0.5,3,0)</f>
        <v>0</v>
      </c>
    </row>
    <row r="58" spans="1:9" s="229" customFormat="1" hidden="1">
      <c r="G58" s="262" t="s">
        <v>313</v>
      </c>
      <c r="H58" s="228">
        <f>IF(0.5&gt;E55,0,0)</f>
        <v>0</v>
      </c>
    </row>
    <row r="59" spans="1:9" s="229" customFormat="1" hidden="1"/>
  </sheetData>
  <sheetProtection password="CB2D" sheet="1" objects="1" scenarios="1"/>
  <mergeCells count="1">
    <mergeCell ref="A39:D39"/>
  </mergeCells>
  <dataValidations count="4">
    <dataValidation type="list" allowBlank="1" showInputMessage="1" showErrorMessage="1" sqref="E22">
      <formula1>$F$36:$AF$36</formula1>
    </dataValidation>
    <dataValidation type="list" allowBlank="1" showInputMessage="1" showErrorMessage="1" sqref="E2">
      <formula1>$F$2:$G$2</formula1>
    </dataValidation>
    <dataValidation type="list" allowBlank="1" showInputMessage="1" showErrorMessage="1" sqref="E16">
      <formula1>$G$16:$I$16</formula1>
    </dataValidation>
    <dataValidation type="list" allowBlank="1" showInputMessage="1" showErrorMessage="1" sqref="E18:E20">
      <formula1>$G$18:$H$18</formula1>
    </dataValidation>
  </dataValidations>
  <pageMargins left="0.7" right="0.7" top="0.75" bottom="0.75" header="0.3" footer="0.3"/>
  <pageSetup paperSize="9" scale="38" fitToHeight="0" orientation="landscape" r:id="rId1"/>
  <ignoredErrors>
    <ignoredError sqref="I43 I45" formula="1"/>
  </ignoredErrors>
  <legacyDrawing r:id="rId2"/>
  <extLst xmlns:x14="http://schemas.microsoft.com/office/spreadsheetml/2009/9/main">
    <ext uri="{CCE6A557-97BC-4b89-ADB6-D9C93CAAB3DF}">
      <x14:dataValidations xmlns:xm="http://schemas.microsoft.com/office/excel/2006/main" count="1">
        <x14:dataValidation type="list" allowBlank="1" showInputMessage="1" showErrorMessage="1">
          <x14:formula1>
            <xm:f>'Zoznam dodavatelov'!D40:D47</xm:f>
          </x14:formula1>
          <xm:sqref>E38</xm:sqref>
        </x14:dataValidation>
      </x14:dataValidations>
    </ext>
  </extLst>
</worksheet>
</file>

<file path=xl/worksheets/sheet5.xml><?xml version="1.0" encoding="utf-8"?>
<worksheet xmlns="http://schemas.openxmlformats.org/spreadsheetml/2006/main" xmlns:r="http://schemas.openxmlformats.org/officeDocument/2006/relationships">
  <sheetPr codeName="Hárok8">
    <tabColor rgb="FFFF9900"/>
    <pageSetUpPr fitToPage="1"/>
  </sheetPr>
  <dimension ref="A1:AT182"/>
  <sheetViews>
    <sheetView workbookViewId="0">
      <selection activeCell="B20" sqref="B20"/>
    </sheetView>
  </sheetViews>
  <sheetFormatPr defaultColWidth="8.88671875" defaultRowHeight="13.2"/>
  <cols>
    <col min="1" max="1" width="23.88671875" style="314" customWidth="1"/>
    <col min="2" max="2" width="61.33203125" style="314" customWidth="1"/>
    <col min="3" max="3" width="14.109375" style="334" customWidth="1"/>
    <col min="4" max="4" width="14.44140625" style="334" bestFit="1" customWidth="1"/>
    <col min="5" max="5" width="13.5546875" style="314" customWidth="1"/>
    <col min="6" max="6" width="9.5546875" style="314" customWidth="1"/>
    <col min="7" max="7" width="10.33203125" style="326" customWidth="1"/>
    <col min="8" max="8" width="12.88671875" style="326" customWidth="1"/>
    <col min="9" max="9" width="9.88671875" style="326" customWidth="1"/>
    <col min="10" max="10" width="12.88671875" style="326" customWidth="1"/>
    <col min="11" max="11" width="8.6640625" style="314" hidden="1" customWidth="1"/>
    <col min="12" max="14" width="8.6640625" style="328" hidden="1" customWidth="1"/>
    <col min="15" max="30" width="8.6640625" style="314" hidden="1" customWidth="1"/>
    <col min="31" max="31" width="8.5546875" style="314" hidden="1" customWidth="1"/>
    <col min="32" max="34" width="11.33203125" style="314" hidden="1" customWidth="1"/>
    <col min="35" max="35" width="8.5546875" style="314" bestFit="1" customWidth="1"/>
    <col min="36" max="38" width="0" style="314" hidden="1" customWidth="1"/>
    <col min="39" max="39" width="12.5546875" style="314" bestFit="1" customWidth="1"/>
    <col min="40" max="42" width="0" style="314" hidden="1" customWidth="1"/>
    <col min="43" max="16384" width="8.88671875" style="314"/>
  </cols>
  <sheetData>
    <row r="1" spans="1:46" s="299" customFormat="1" ht="14.4" customHeight="1">
      <c r="A1" s="386" t="s">
        <v>51</v>
      </c>
      <c r="B1" s="388" t="s">
        <v>52</v>
      </c>
      <c r="C1" s="381" t="s">
        <v>31</v>
      </c>
      <c r="D1" s="381" t="s">
        <v>32</v>
      </c>
      <c r="E1" s="381" t="s">
        <v>33</v>
      </c>
      <c r="F1" s="381" t="s">
        <v>2</v>
      </c>
      <c r="G1" s="381" t="s">
        <v>34</v>
      </c>
      <c r="H1" s="381" t="s">
        <v>35</v>
      </c>
      <c r="I1" s="381" t="s">
        <v>36</v>
      </c>
      <c r="J1" s="381" t="s">
        <v>37</v>
      </c>
      <c r="K1" s="383" t="s">
        <v>38</v>
      </c>
      <c r="L1" s="384"/>
      <c r="M1" s="384"/>
      <c r="N1" s="384"/>
      <c r="O1" s="384"/>
      <c r="P1" s="384"/>
      <c r="Q1" s="384"/>
      <c r="R1" s="384"/>
      <c r="S1" s="384"/>
      <c r="T1" s="384"/>
      <c r="U1" s="384"/>
      <c r="V1" s="384"/>
      <c r="W1" s="384"/>
      <c r="X1" s="384"/>
      <c r="Y1" s="384"/>
      <c r="Z1" s="384"/>
      <c r="AA1" s="385"/>
      <c r="AB1" s="297"/>
      <c r="AC1" s="297"/>
      <c r="AD1" s="297"/>
      <c r="AE1" s="298">
        <f>SUM(K3,O3,S3,W3,AA3,AE3,AI3,AM3,AQ3)</f>
        <v>0</v>
      </c>
      <c r="AF1" s="297"/>
      <c r="AG1" s="297"/>
      <c r="AH1" s="297"/>
      <c r="AI1" s="297"/>
      <c r="AJ1" s="297"/>
      <c r="AK1" s="297"/>
      <c r="AL1" s="297"/>
      <c r="AM1" s="297"/>
      <c r="AN1" s="297"/>
      <c r="AO1" s="297"/>
      <c r="AP1" s="297"/>
      <c r="AQ1" s="297"/>
      <c r="AR1" s="297"/>
      <c r="AS1" s="297"/>
      <c r="AT1" s="297"/>
    </row>
    <row r="2" spans="1:46" s="299" customFormat="1">
      <c r="A2" s="386"/>
      <c r="B2" s="388"/>
      <c r="C2" s="381"/>
      <c r="D2" s="381"/>
      <c r="E2" s="381"/>
      <c r="F2" s="381"/>
      <c r="G2" s="381"/>
      <c r="H2" s="381"/>
      <c r="I2" s="381"/>
      <c r="J2" s="381"/>
      <c r="K2" s="300">
        <f>'Peňažné toky projektu'!D13</f>
        <v>2016</v>
      </c>
      <c r="L2" s="301"/>
      <c r="M2" s="301"/>
      <c r="N2" s="301"/>
      <c r="O2" s="300">
        <f>K2+1</f>
        <v>2017</v>
      </c>
      <c r="P2" s="300"/>
      <c r="Q2" s="300"/>
      <c r="R2" s="300"/>
      <c r="S2" s="300">
        <f>O2+1</f>
        <v>2018</v>
      </c>
      <c r="T2" s="300"/>
      <c r="U2" s="300"/>
      <c r="V2" s="300"/>
      <c r="W2" s="300">
        <f>S2+1</f>
        <v>2019</v>
      </c>
      <c r="X2" s="300"/>
      <c r="Y2" s="300"/>
      <c r="Z2" s="300"/>
      <c r="AA2" s="300">
        <f>W2+1</f>
        <v>2020</v>
      </c>
      <c r="AB2" s="300"/>
      <c r="AC2" s="300"/>
      <c r="AD2" s="300"/>
      <c r="AE2" s="300">
        <f>AA2+1</f>
        <v>2021</v>
      </c>
      <c r="AF2" s="300"/>
      <c r="AG2" s="302"/>
      <c r="AH2" s="302"/>
      <c r="AI2" s="300" t="str">
        <f>IF(('Peňažné toky projektu'!$D$13+'Peňažné toky projektu'!$D$14)&gt;(AE2),(AE2+1),"")</f>
        <v/>
      </c>
      <c r="AJ2" s="300"/>
      <c r="AK2" s="302"/>
      <c r="AL2" s="302"/>
      <c r="AM2" s="300" t="str">
        <f>IF(('Peňažné toky projektu'!$D$13+'Peňažné toky projektu'!$D$14)&gt;(AE2+1),(AE2+2),"")</f>
        <v/>
      </c>
      <c r="AN2" s="300"/>
      <c r="AO2" s="302"/>
      <c r="AP2" s="302"/>
      <c r="AQ2" s="300" t="str">
        <f>IF(('Peňažné toky projektu'!$D$13+'Peňažné toky projektu'!$D$14)&gt;(AE2+2),(AE2+3),"")</f>
        <v/>
      </c>
      <c r="AR2" s="300"/>
      <c r="AS2" s="302"/>
      <c r="AT2" s="302"/>
    </row>
    <row r="3" spans="1:46" s="307" customFormat="1" ht="14.4">
      <c r="A3" s="387"/>
      <c r="B3" s="382"/>
      <c r="C3" s="382"/>
      <c r="D3" s="382"/>
      <c r="E3" s="382"/>
      <c r="F3" s="382"/>
      <c r="G3" s="382"/>
      <c r="H3" s="382"/>
      <c r="I3" s="382"/>
      <c r="J3" s="382"/>
      <c r="K3" s="303">
        <f>'Investičné výdavky'!B14</f>
        <v>0</v>
      </c>
      <c r="L3" s="303" t="s">
        <v>188</v>
      </c>
      <c r="M3" s="303" t="s">
        <v>189</v>
      </c>
      <c r="N3" s="303" t="s">
        <v>115</v>
      </c>
      <c r="O3" s="304">
        <f>'Investičné výdavky'!B15</f>
        <v>0</v>
      </c>
      <c r="P3" s="303" t="s">
        <v>188</v>
      </c>
      <c r="Q3" s="303" t="s">
        <v>189</v>
      </c>
      <c r="R3" s="303" t="s">
        <v>115</v>
      </c>
      <c r="S3" s="304">
        <f>'Investičné výdavky'!B16</f>
        <v>0</v>
      </c>
      <c r="T3" s="303" t="s">
        <v>188</v>
      </c>
      <c r="U3" s="303" t="s">
        <v>189</v>
      </c>
      <c r="V3" s="303" t="s">
        <v>115</v>
      </c>
      <c r="W3" s="304">
        <f>'Investičné výdavky'!B17</f>
        <v>0</v>
      </c>
      <c r="X3" s="303" t="s">
        <v>188</v>
      </c>
      <c r="Y3" s="303" t="s">
        <v>189</v>
      </c>
      <c r="Z3" s="303" t="s">
        <v>115</v>
      </c>
      <c r="AA3" s="304">
        <f>'Investičné výdavky'!B18</f>
        <v>0</v>
      </c>
      <c r="AB3" s="303" t="s">
        <v>188</v>
      </c>
      <c r="AC3" s="303" t="s">
        <v>189</v>
      </c>
      <c r="AD3" s="303" t="s">
        <v>115</v>
      </c>
      <c r="AE3" s="304">
        <f>'Investičné výdavky'!B19</f>
        <v>0</v>
      </c>
      <c r="AF3" s="305" t="str">
        <f>IF(AF$2="","","bez DPH")</f>
        <v/>
      </c>
      <c r="AG3" s="305" t="str">
        <f>IF(AG$2="","","s DPH")</f>
        <v/>
      </c>
      <c r="AH3" s="305" t="str">
        <f>IF(AH$2="","","DPH")</f>
        <v/>
      </c>
      <c r="AI3" s="306">
        <f>'Investičné výdavky'!B20</f>
        <v>0</v>
      </c>
      <c r="AJ3" s="305" t="str">
        <f>IF(AJ2="","","bez DPH")</f>
        <v/>
      </c>
      <c r="AK3" s="305" t="str">
        <f>IF(AK2="","","s DPH")</f>
        <v/>
      </c>
      <c r="AL3" s="305" t="str">
        <f>IF(AL2="","","DPH")</f>
        <v/>
      </c>
      <c r="AM3" s="306">
        <v>0</v>
      </c>
      <c r="AN3" s="305" t="str">
        <f>IF(AN2="","","bez DPH")</f>
        <v/>
      </c>
      <c r="AO3" s="305" t="str">
        <f>IF(AO2="","","s DPH")</f>
        <v/>
      </c>
      <c r="AP3" s="305" t="str">
        <f>IF(AP2="","","DPH")</f>
        <v/>
      </c>
      <c r="AQ3" s="306">
        <f>'Investičné výdavky'!B21</f>
        <v>0</v>
      </c>
      <c r="AR3" s="305" t="str">
        <f>IF(AR2="","","bez DPH")</f>
        <v/>
      </c>
      <c r="AS3" s="305" t="str">
        <f>IF(AS2="","","s DPH")</f>
        <v/>
      </c>
      <c r="AT3" s="305" t="str">
        <f>IF(AT2="","","DPH")</f>
        <v/>
      </c>
    </row>
    <row r="4" spans="1:46">
      <c r="A4" s="349"/>
      <c r="B4" s="349"/>
      <c r="C4" s="350"/>
      <c r="D4" s="374">
        <f>C4+E4</f>
        <v>0</v>
      </c>
      <c r="E4" s="374">
        <f>C4*0.2</f>
        <v>0</v>
      </c>
      <c r="F4" s="351"/>
      <c r="G4" s="352"/>
      <c r="H4" s="352"/>
      <c r="I4" s="352"/>
      <c r="J4" s="352"/>
      <c r="K4" s="312" t="str">
        <f>IF($J4=$B$54,K$3,IF($J4="","",'Investičné výdavky'!$D$14))</f>
        <v/>
      </c>
      <c r="L4" s="313" t="e">
        <f t="shared" ref="L4:L21" si="0">K4*$C4</f>
        <v>#VALUE!</v>
      </c>
      <c r="M4" s="313" t="e">
        <f>K4*$D4</f>
        <v>#VALUE!</v>
      </c>
      <c r="N4" s="313" t="e">
        <f>M4-L4</f>
        <v>#VALUE!</v>
      </c>
      <c r="O4" s="312" t="str">
        <f>IF($J4=$B$54,O$3,IF($J4="","",'Investičné výdavky'!$D$15))</f>
        <v/>
      </c>
      <c r="P4" s="313" t="e">
        <f t="shared" ref="P4:P21" si="1">O4*$C4</f>
        <v>#VALUE!</v>
      </c>
      <c r="Q4" s="313" t="e">
        <f>O4*$D4</f>
        <v>#VALUE!</v>
      </c>
      <c r="R4" s="313" t="e">
        <f>Q4-P4</f>
        <v>#VALUE!</v>
      </c>
      <c r="S4" s="312" t="str">
        <f>IF($J4=$B$54,S$3,IF($J4="","",'Investičné výdavky'!$D$16))</f>
        <v/>
      </c>
      <c r="T4" s="313" t="e">
        <f t="shared" ref="T4:T21" si="2">S4*$C4</f>
        <v>#VALUE!</v>
      </c>
      <c r="U4" s="313" t="e">
        <f>S4*$D4</f>
        <v>#VALUE!</v>
      </c>
      <c r="V4" s="313" t="e">
        <f>U4-T4</f>
        <v>#VALUE!</v>
      </c>
      <c r="W4" s="312" t="str">
        <f>IF($J4=$B$54,W$3,IF($J4="","",'Investičné výdavky'!$D$17))</f>
        <v/>
      </c>
      <c r="X4" s="313" t="e">
        <f t="shared" ref="X4:X21" si="3">W4*$C4</f>
        <v>#VALUE!</v>
      </c>
      <c r="Y4" s="313" t="e">
        <f>W4*$D4</f>
        <v>#VALUE!</v>
      </c>
      <c r="Z4" s="313" t="e">
        <f>Y4-X4</f>
        <v>#VALUE!</v>
      </c>
      <c r="AA4" s="312" t="str">
        <f>IF($J4=$B$54,AA$3,IF($J4="","",'Investičné výdavky'!$D$18))</f>
        <v/>
      </c>
      <c r="AB4" s="313" t="e">
        <f t="shared" ref="AB4:AB21" si="4">AA4*$C4</f>
        <v>#VALUE!</v>
      </c>
      <c r="AC4" s="313" t="e">
        <f>AA4*$D4</f>
        <v>#VALUE!</v>
      </c>
      <c r="AD4" s="313" t="e">
        <f>AC4-AB4</f>
        <v>#VALUE!</v>
      </c>
      <c r="AE4" s="312" t="str">
        <f>IF($J4=$B$54,AE$3,IF($J4="","",'Investičné výdavky'!$D$19))</f>
        <v/>
      </c>
      <c r="AF4" s="313" t="e">
        <f t="shared" ref="AF4:AF21" si="5">AE4*$C4</f>
        <v>#VALUE!</v>
      </c>
      <c r="AG4" s="313" t="e">
        <f>AE4*$D4</f>
        <v>#VALUE!</v>
      </c>
      <c r="AH4" s="313" t="e">
        <f>AG4-AF4</f>
        <v>#VALUE!</v>
      </c>
      <c r="AI4" s="312" t="str">
        <f>IF($J4=$B$54,AI$3,IF($J4="","",'Investičné výdavky'!$D$20))</f>
        <v/>
      </c>
      <c r="AJ4" s="313" t="e">
        <f>AI4*$C4</f>
        <v>#VALUE!</v>
      </c>
      <c r="AK4" s="313" t="e">
        <f>AI4*$D4</f>
        <v>#VALUE!</v>
      </c>
      <c r="AL4" s="313" t="e">
        <f>AK4-AJ4</f>
        <v>#VALUE!</v>
      </c>
      <c r="AM4" s="312" t="str">
        <f>IF($J4=$B$54,AM$3,IF($J4="","",'Investičné výdavky'!$D$21))</f>
        <v/>
      </c>
      <c r="AN4" s="313" t="e">
        <f>AM4*$C4</f>
        <v>#VALUE!</v>
      </c>
      <c r="AO4" s="313" t="e">
        <f>AM4*$D4</f>
        <v>#VALUE!</v>
      </c>
      <c r="AP4" s="313" t="e">
        <f>AO4-AN4</f>
        <v>#VALUE!</v>
      </c>
      <c r="AQ4" s="312" t="str">
        <f>IF($J4=$B$54,AQ$3,IF($J4="","",'Investičné výdavky'!$D$22))</f>
        <v/>
      </c>
      <c r="AR4" s="313" t="e">
        <f>AQ4*$C4</f>
        <v>#VALUE!</v>
      </c>
      <c r="AS4" s="313" t="e">
        <f>AQ4*$D4</f>
        <v>#VALUE!</v>
      </c>
      <c r="AT4" s="313" t="e">
        <f>AS4-AR4</f>
        <v>#VALUE!</v>
      </c>
    </row>
    <row r="5" spans="1:46">
      <c r="A5" s="349"/>
      <c r="B5" s="349"/>
      <c r="C5" s="350"/>
      <c r="D5" s="374">
        <f t="shared" ref="D5:D21" si="6">C5+E5</f>
        <v>0</v>
      </c>
      <c r="E5" s="374">
        <f t="shared" ref="E5:E21" si="7">C5*0.2</f>
        <v>0</v>
      </c>
      <c r="F5" s="351"/>
      <c r="G5" s="352"/>
      <c r="H5" s="352"/>
      <c r="I5" s="352"/>
      <c r="J5" s="352"/>
      <c r="K5" s="312" t="str">
        <f>IF($J5=$B$54,K$3,IF($J5="","",'Investičné výdavky'!$D$14))</f>
        <v/>
      </c>
      <c r="L5" s="313" t="e">
        <f t="shared" si="0"/>
        <v>#VALUE!</v>
      </c>
      <c r="M5" s="313" t="e">
        <f t="shared" ref="M5:M21" si="8">K5*$D5</f>
        <v>#VALUE!</v>
      </c>
      <c r="N5" s="313" t="e">
        <f t="shared" ref="N5:N21" si="9">M5-L5</f>
        <v>#VALUE!</v>
      </c>
      <c r="O5" s="312" t="str">
        <f>IF($J5=$B$54,O$3,IF($J5="","",'Investičné výdavky'!$D$15))</f>
        <v/>
      </c>
      <c r="P5" s="313" t="e">
        <f t="shared" si="1"/>
        <v>#VALUE!</v>
      </c>
      <c r="Q5" s="313" t="e">
        <f t="shared" ref="Q5:Q21" si="10">O5*$D5</f>
        <v>#VALUE!</v>
      </c>
      <c r="R5" s="313" t="e">
        <f t="shared" ref="R5:R21" si="11">Q5-P5</f>
        <v>#VALUE!</v>
      </c>
      <c r="S5" s="312" t="str">
        <f>IF($J5=$B$54,S$3,IF($J5="","",'Investičné výdavky'!$D$16))</f>
        <v/>
      </c>
      <c r="T5" s="313" t="e">
        <f t="shared" si="2"/>
        <v>#VALUE!</v>
      </c>
      <c r="U5" s="313" t="e">
        <f t="shared" ref="U5:U21" si="12">S5*$D5</f>
        <v>#VALUE!</v>
      </c>
      <c r="V5" s="313" t="e">
        <f t="shared" ref="V5:V21" si="13">U5-T5</f>
        <v>#VALUE!</v>
      </c>
      <c r="W5" s="312" t="str">
        <f>IF($J5=$B$54,W$3,IF($J5="","",'Investičné výdavky'!$D$17))</f>
        <v/>
      </c>
      <c r="X5" s="313" t="e">
        <f t="shared" si="3"/>
        <v>#VALUE!</v>
      </c>
      <c r="Y5" s="313" t="e">
        <f t="shared" ref="Y5:Y21" si="14">W5*$D5</f>
        <v>#VALUE!</v>
      </c>
      <c r="Z5" s="313" t="e">
        <f t="shared" ref="Z5:Z21" si="15">Y5-X5</f>
        <v>#VALUE!</v>
      </c>
      <c r="AA5" s="312" t="str">
        <f>IF($J5=$B$54,AA$3,IF($J5="","",'Investičné výdavky'!$D$18))</f>
        <v/>
      </c>
      <c r="AB5" s="313" t="e">
        <f t="shared" si="4"/>
        <v>#VALUE!</v>
      </c>
      <c r="AC5" s="313" t="e">
        <f t="shared" ref="AC5:AC21" si="16">AA5*$D5</f>
        <v>#VALUE!</v>
      </c>
      <c r="AD5" s="313" t="e">
        <f t="shared" ref="AD5:AD21" si="17">AC5-AB5</f>
        <v>#VALUE!</v>
      </c>
      <c r="AE5" s="312" t="str">
        <f>IF($J5=$B$54,AE$3,IF($J5="","",'Investičné výdavky'!$D$19))</f>
        <v/>
      </c>
      <c r="AF5" s="313" t="e">
        <f t="shared" si="5"/>
        <v>#VALUE!</v>
      </c>
      <c r="AG5" s="313" t="e">
        <f t="shared" ref="AG5:AG21" si="18">AE5*$D5</f>
        <v>#VALUE!</v>
      </c>
      <c r="AH5" s="313" t="e">
        <f t="shared" ref="AH5:AH21" si="19">AG5-AF5</f>
        <v>#VALUE!</v>
      </c>
      <c r="AI5" s="312" t="str">
        <f>IF($J5=$B$54,AI$3,IF($J5="","",'Investičné výdavky'!$D$20))</f>
        <v/>
      </c>
      <c r="AJ5" s="313" t="e">
        <f>AI5*$C5</f>
        <v>#VALUE!</v>
      </c>
      <c r="AK5" s="313" t="e">
        <f t="shared" ref="AK5:AK21" si="20">AI5*$D5</f>
        <v>#VALUE!</v>
      </c>
      <c r="AL5" s="313" t="e">
        <f t="shared" ref="AL5:AL21" si="21">AK5-AJ5</f>
        <v>#VALUE!</v>
      </c>
      <c r="AM5" s="312" t="str">
        <f>IF($J5=$B$54,AM$3,IF($J5="","",'Investičné výdavky'!$D$21))</f>
        <v/>
      </c>
      <c r="AN5" s="313" t="e">
        <f>AM5*$C5</f>
        <v>#VALUE!</v>
      </c>
      <c r="AO5" s="313" t="e">
        <f t="shared" ref="AO5:AO21" si="22">AM5*$D5</f>
        <v>#VALUE!</v>
      </c>
      <c r="AP5" s="313" t="e">
        <f t="shared" ref="AP5:AP21" si="23">AO5-AN5</f>
        <v>#VALUE!</v>
      </c>
      <c r="AQ5" s="312" t="str">
        <f>IF($J5=$B$54,AQ$3,IF($J5="","",'Investičné výdavky'!$D$22))</f>
        <v/>
      </c>
      <c r="AR5" s="313" t="e">
        <f>AQ5*$C5</f>
        <v>#VALUE!</v>
      </c>
      <c r="AS5" s="313" t="e">
        <f t="shared" ref="AS5:AS21" si="24">AQ5*$D5</f>
        <v>#VALUE!</v>
      </c>
      <c r="AT5" s="313" t="e">
        <f t="shared" ref="AT5:AT21" si="25">AS5-AR5</f>
        <v>#VALUE!</v>
      </c>
    </row>
    <row r="6" spans="1:46">
      <c r="A6" s="349"/>
      <c r="B6" s="349"/>
      <c r="C6" s="350"/>
      <c r="D6" s="374">
        <f t="shared" si="6"/>
        <v>0</v>
      </c>
      <c r="E6" s="374">
        <f t="shared" si="7"/>
        <v>0</v>
      </c>
      <c r="F6" s="351"/>
      <c r="G6" s="352"/>
      <c r="H6" s="352"/>
      <c r="I6" s="352"/>
      <c r="J6" s="352"/>
      <c r="K6" s="312" t="str">
        <f>IF($J6=$B$54,K$3,IF($J6="","",'Investičné výdavky'!$D$14))</f>
        <v/>
      </c>
      <c r="L6" s="313" t="e">
        <f t="shared" si="0"/>
        <v>#VALUE!</v>
      </c>
      <c r="M6" s="313" t="e">
        <f t="shared" si="8"/>
        <v>#VALUE!</v>
      </c>
      <c r="N6" s="313" t="e">
        <f t="shared" si="9"/>
        <v>#VALUE!</v>
      </c>
      <c r="O6" s="312" t="str">
        <f>IF($J6=$B$54,O$3,IF($J6="","",'Investičné výdavky'!$D$15))</f>
        <v/>
      </c>
      <c r="P6" s="313" t="e">
        <f t="shared" si="1"/>
        <v>#VALUE!</v>
      </c>
      <c r="Q6" s="313" t="e">
        <f t="shared" si="10"/>
        <v>#VALUE!</v>
      </c>
      <c r="R6" s="313" t="e">
        <f t="shared" si="11"/>
        <v>#VALUE!</v>
      </c>
      <c r="S6" s="312" t="str">
        <f>IF($J6=$B$54,S$3,IF($J6="","",'Investičné výdavky'!$D$16))</f>
        <v/>
      </c>
      <c r="T6" s="313" t="e">
        <f t="shared" si="2"/>
        <v>#VALUE!</v>
      </c>
      <c r="U6" s="313" t="e">
        <f t="shared" si="12"/>
        <v>#VALUE!</v>
      </c>
      <c r="V6" s="313" t="e">
        <f t="shared" si="13"/>
        <v>#VALUE!</v>
      </c>
      <c r="W6" s="312" t="str">
        <f>IF($J6=$B$54,W$3,IF($J6="","",'Investičné výdavky'!$D$17))</f>
        <v/>
      </c>
      <c r="X6" s="313" t="e">
        <f t="shared" si="3"/>
        <v>#VALUE!</v>
      </c>
      <c r="Y6" s="313" t="e">
        <f t="shared" si="14"/>
        <v>#VALUE!</v>
      </c>
      <c r="Z6" s="313" t="e">
        <f t="shared" si="15"/>
        <v>#VALUE!</v>
      </c>
      <c r="AA6" s="312" t="str">
        <f>IF($J6=$B$54,AA$3,IF($J6="","",'Investičné výdavky'!$D$18))</f>
        <v/>
      </c>
      <c r="AB6" s="313" t="e">
        <f t="shared" si="4"/>
        <v>#VALUE!</v>
      </c>
      <c r="AC6" s="313" t="e">
        <f t="shared" si="16"/>
        <v>#VALUE!</v>
      </c>
      <c r="AD6" s="313" t="e">
        <f t="shared" si="17"/>
        <v>#VALUE!</v>
      </c>
      <c r="AE6" s="312" t="str">
        <f>IF($J6=$B$54,AE$3,IF($J6="","",'Investičné výdavky'!$D$19))</f>
        <v/>
      </c>
      <c r="AF6" s="313" t="e">
        <f t="shared" si="5"/>
        <v>#VALUE!</v>
      </c>
      <c r="AG6" s="313" t="e">
        <f t="shared" si="18"/>
        <v>#VALUE!</v>
      </c>
      <c r="AH6" s="313" t="e">
        <f t="shared" si="19"/>
        <v>#VALUE!</v>
      </c>
      <c r="AI6" s="312" t="str">
        <f>IF($J6=$B$54,AI$3,IF($J6="","",'Investičné výdavky'!$D$20))</f>
        <v/>
      </c>
      <c r="AJ6" s="313" t="e">
        <f t="shared" ref="AJ6:AJ21" si="26">AI6*$C6</f>
        <v>#VALUE!</v>
      </c>
      <c r="AK6" s="313" t="e">
        <f t="shared" si="20"/>
        <v>#VALUE!</v>
      </c>
      <c r="AL6" s="313" t="e">
        <f t="shared" si="21"/>
        <v>#VALUE!</v>
      </c>
      <c r="AM6" s="312" t="str">
        <f>IF($J6=$B$54,AM$3,IF($J6="","",'Investičné výdavky'!$D$21))</f>
        <v/>
      </c>
      <c r="AN6" s="313" t="e">
        <f t="shared" ref="AN6:AN21" si="27">AM6*$C6</f>
        <v>#VALUE!</v>
      </c>
      <c r="AO6" s="313" t="e">
        <f t="shared" si="22"/>
        <v>#VALUE!</v>
      </c>
      <c r="AP6" s="313" t="e">
        <f t="shared" si="23"/>
        <v>#VALUE!</v>
      </c>
      <c r="AQ6" s="312" t="str">
        <f>IF($J6=$B$54,AQ$3,IF($J6="","",'Investičné výdavky'!$D$22))</f>
        <v/>
      </c>
      <c r="AR6" s="313" t="e">
        <f t="shared" ref="AR6:AR21" si="28">AQ6*$C6</f>
        <v>#VALUE!</v>
      </c>
      <c r="AS6" s="313" t="e">
        <f t="shared" si="24"/>
        <v>#VALUE!</v>
      </c>
      <c r="AT6" s="313" t="e">
        <f t="shared" si="25"/>
        <v>#VALUE!</v>
      </c>
    </row>
    <row r="7" spans="1:46">
      <c r="A7" s="349"/>
      <c r="B7" s="349"/>
      <c r="C7" s="350"/>
      <c r="D7" s="374">
        <f t="shared" si="6"/>
        <v>0</v>
      </c>
      <c r="E7" s="374">
        <f t="shared" si="7"/>
        <v>0</v>
      </c>
      <c r="F7" s="351"/>
      <c r="G7" s="352"/>
      <c r="H7" s="352"/>
      <c r="I7" s="352"/>
      <c r="J7" s="352"/>
      <c r="K7" s="312" t="str">
        <f>IF($J7=$B$54,K$3,IF($J7="","",'Investičné výdavky'!$D$14))</f>
        <v/>
      </c>
      <c r="L7" s="313" t="e">
        <f t="shared" si="0"/>
        <v>#VALUE!</v>
      </c>
      <c r="M7" s="313" t="e">
        <f t="shared" si="8"/>
        <v>#VALUE!</v>
      </c>
      <c r="N7" s="313" t="e">
        <f t="shared" si="9"/>
        <v>#VALUE!</v>
      </c>
      <c r="O7" s="312" t="str">
        <f>IF($J7=$B$54,O$3,IF($J7="","",'Investičné výdavky'!$D$15))</f>
        <v/>
      </c>
      <c r="P7" s="313" t="e">
        <f t="shared" si="1"/>
        <v>#VALUE!</v>
      </c>
      <c r="Q7" s="313" t="e">
        <f t="shared" si="10"/>
        <v>#VALUE!</v>
      </c>
      <c r="R7" s="313" t="e">
        <f t="shared" si="11"/>
        <v>#VALUE!</v>
      </c>
      <c r="S7" s="312" t="str">
        <f>IF($J7=$B$54,S$3,IF($J7="","",'Investičné výdavky'!$D$16))</f>
        <v/>
      </c>
      <c r="T7" s="313" t="e">
        <f t="shared" si="2"/>
        <v>#VALUE!</v>
      </c>
      <c r="U7" s="313" t="e">
        <f t="shared" si="12"/>
        <v>#VALUE!</v>
      </c>
      <c r="V7" s="313" t="e">
        <f t="shared" si="13"/>
        <v>#VALUE!</v>
      </c>
      <c r="W7" s="312" t="str">
        <f>IF($J7=$B$54,W$3,IF($J7="","",'Investičné výdavky'!$D$17))</f>
        <v/>
      </c>
      <c r="X7" s="313" t="e">
        <f t="shared" si="3"/>
        <v>#VALUE!</v>
      </c>
      <c r="Y7" s="313" t="e">
        <f t="shared" si="14"/>
        <v>#VALUE!</v>
      </c>
      <c r="Z7" s="313" t="e">
        <f t="shared" si="15"/>
        <v>#VALUE!</v>
      </c>
      <c r="AA7" s="312" t="str">
        <f>IF($J7=$B$54,AA$3,IF($J7="","",'Investičné výdavky'!$D$18))</f>
        <v/>
      </c>
      <c r="AB7" s="313" t="e">
        <f t="shared" si="4"/>
        <v>#VALUE!</v>
      </c>
      <c r="AC7" s="313" t="e">
        <f t="shared" si="16"/>
        <v>#VALUE!</v>
      </c>
      <c r="AD7" s="313" t="e">
        <f t="shared" si="17"/>
        <v>#VALUE!</v>
      </c>
      <c r="AE7" s="312" t="str">
        <f>IF($J7=$B$54,AE$3,IF($J7="","",'Investičné výdavky'!$D$19))</f>
        <v/>
      </c>
      <c r="AF7" s="313" t="e">
        <f t="shared" si="5"/>
        <v>#VALUE!</v>
      </c>
      <c r="AG7" s="313" t="e">
        <f t="shared" si="18"/>
        <v>#VALUE!</v>
      </c>
      <c r="AH7" s="313" t="e">
        <f t="shared" si="19"/>
        <v>#VALUE!</v>
      </c>
      <c r="AI7" s="312" t="str">
        <f>IF($J7=$B$54,AI$3,IF($J7="","",'Investičné výdavky'!$D$20))</f>
        <v/>
      </c>
      <c r="AJ7" s="313" t="e">
        <f t="shared" si="26"/>
        <v>#VALUE!</v>
      </c>
      <c r="AK7" s="313" t="e">
        <f t="shared" si="20"/>
        <v>#VALUE!</v>
      </c>
      <c r="AL7" s="313" t="e">
        <f t="shared" si="21"/>
        <v>#VALUE!</v>
      </c>
      <c r="AM7" s="312" t="str">
        <f>IF($J7=$B$54,AM$3,IF($J7="","",'Investičné výdavky'!$D$21))</f>
        <v/>
      </c>
      <c r="AN7" s="313" t="e">
        <f t="shared" si="27"/>
        <v>#VALUE!</v>
      </c>
      <c r="AO7" s="313" t="e">
        <f t="shared" si="22"/>
        <v>#VALUE!</v>
      </c>
      <c r="AP7" s="313" t="e">
        <f t="shared" si="23"/>
        <v>#VALUE!</v>
      </c>
      <c r="AQ7" s="312" t="str">
        <f>IF($J7=$B$54,AQ$3,IF($J7="","",'Investičné výdavky'!$D$22))</f>
        <v/>
      </c>
      <c r="AR7" s="313" t="e">
        <f t="shared" si="28"/>
        <v>#VALUE!</v>
      </c>
      <c r="AS7" s="313" t="e">
        <f t="shared" si="24"/>
        <v>#VALUE!</v>
      </c>
      <c r="AT7" s="313" t="e">
        <f t="shared" si="25"/>
        <v>#VALUE!</v>
      </c>
    </row>
    <row r="8" spans="1:46">
      <c r="A8" s="349"/>
      <c r="B8" s="349"/>
      <c r="C8" s="350"/>
      <c r="D8" s="374">
        <f t="shared" si="6"/>
        <v>0</v>
      </c>
      <c r="E8" s="374">
        <f t="shared" si="7"/>
        <v>0</v>
      </c>
      <c r="F8" s="351"/>
      <c r="G8" s="352"/>
      <c r="H8" s="352"/>
      <c r="I8" s="352"/>
      <c r="J8" s="352"/>
      <c r="K8" s="312" t="str">
        <f>IF($J8=$B$54,K$3,IF($J8="","",'Investičné výdavky'!$D$14))</f>
        <v/>
      </c>
      <c r="L8" s="313" t="e">
        <f t="shared" si="0"/>
        <v>#VALUE!</v>
      </c>
      <c r="M8" s="313" t="e">
        <f t="shared" si="8"/>
        <v>#VALUE!</v>
      </c>
      <c r="N8" s="313" t="e">
        <f t="shared" si="9"/>
        <v>#VALUE!</v>
      </c>
      <c r="O8" s="312" t="str">
        <f>IF($J8=$B$54,O$3,IF($J8="","",'Investičné výdavky'!$D$15))</f>
        <v/>
      </c>
      <c r="P8" s="313" t="e">
        <f t="shared" si="1"/>
        <v>#VALUE!</v>
      </c>
      <c r="Q8" s="313" t="e">
        <f t="shared" si="10"/>
        <v>#VALUE!</v>
      </c>
      <c r="R8" s="313" t="e">
        <f t="shared" si="11"/>
        <v>#VALUE!</v>
      </c>
      <c r="S8" s="312" t="str">
        <f>IF($J8=$B$54,S$3,IF($J8="","",'Investičné výdavky'!$D$16))</f>
        <v/>
      </c>
      <c r="T8" s="313" t="e">
        <f t="shared" si="2"/>
        <v>#VALUE!</v>
      </c>
      <c r="U8" s="313" t="e">
        <f t="shared" si="12"/>
        <v>#VALUE!</v>
      </c>
      <c r="V8" s="313" t="e">
        <f t="shared" si="13"/>
        <v>#VALUE!</v>
      </c>
      <c r="W8" s="312" t="str">
        <f>IF($J8=$B$54,W$3,IF($J8="","",'Investičné výdavky'!$D$17))</f>
        <v/>
      </c>
      <c r="X8" s="313" t="e">
        <f t="shared" si="3"/>
        <v>#VALUE!</v>
      </c>
      <c r="Y8" s="313" t="e">
        <f t="shared" si="14"/>
        <v>#VALUE!</v>
      </c>
      <c r="Z8" s="313" t="e">
        <f t="shared" si="15"/>
        <v>#VALUE!</v>
      </c>
      <c r="AA8" s="312" t="str">
        <f>IF($J8=$B$54,AA$3,IF($J8="","",'Investičné výdavky'!$D$18))</f>
        <v/>
      </c>
      <c r="AB8" s="313" t="e">
        <f t="shared" si="4"/>
        <v>#VALUE!</v>
      </c>
      <c r="AC8" s="313" t="e">
        <f t="shared" si="16"/>
        <v>#VALUE!</v>
      </c>
      <c r="AD8" s="313" t="e">
        <f t="shared" si="17"/>
        <v>#VALUE!</v>
      </c>
      <c r="AE8" s="312" t="str">
        <f>IF($J8=$B$54,AE$3,IF($J8="","",'Investičné výdavky'!$D$19))</f>
        <v/>
      </c>
      <c r="AF8" s="313" t="e">
        <f t="shared" si="5"/>
        <v>#VALUE!</v>
      </c>
      <c r="AG8" s="313" t="e">
        <f t="shared" si="18"/>
        <v>#VALUE!</v>
      </c>
      <c r="AH8" s="313" t="e">
        <f t="shared" si="19"/>
        <v>#VALUE!</v>
      </c>
      <c r="AI8" s="312" t="str">
        <f>IF($J8=$B$54,AI$3,IF($J8="","",'Investičné výdavky'!$D$20))</f>
        <v/>
      </c>
      <c r="AJ8" s="313" t="e">
        <f t="shared" si="26"/>
        <v>#VALUE!</v>
      </c>
      <c r="AK8" s="313" t="e">
        <f t="shared" si="20"/>
        <v>#VALUE!</v>
      </c>
      <c r="AL8" s="313" t="e">
        <f t="shared" si="21"/>
        <v>#VALUE!</v>
      </c>
      <c r="AM8" s="312" t="str">
        <f>IF($J8=$B$54,AM$3,IF($J8="","",'Investičné výdavky'!$D$21))</f>
        <v/>
      </c>
      <c r="AN8" s="313" t="e">
        <f t="shared" si="27"/>
        <v>#VALUE!</v>
      </c>
      <c r="AO8" s="313" t="e">
        <f t="shared" si="22"/>
        <v>#VALUE!</v>
      </c>
      <c r="AP8" s="313" t="e">
        <f t="shared" si="23"/>
        <v>#VALUE!</v>
      </c>
      <c r="AQ8" s="312" t="str">
        <f>IF($J8=$B$54,AQ$3,IF($J8="","",'Investičné výdavky'!$D$22))</f>
        <v/>
      </c>
      <c r="AR8" s="313" t="e">
        <f t="shared" si="28"/>
        <v>#VALUE!</v>
      </c>
      <c r="AS8" s="313" t="e">
        <f t="shared" si="24"/>
        <v>#VALUE!</v>
      </c>
      <c r="AT8" s="313" t="e">
        <f t="shared" si="25"/>
        <v>#VALUE!</v>
      </c>
    </row>
    <row r="9" spans="1:46">
      <c r="A9" s="349"/>
      <c r="B9" s="349"/>
      <c r="C9" s="350"/>
      <c r="D9" s="374">
        <f t="shared" si="6"/>
        <v>0</v>
      </c>
      <c r="E9" s="374">
        <f t="shared" si="7"/>
        <v>0</v>
      </c>
      <c r="F9" s="351"/>
      <c r="G9" s="352"/>
      <c r="H9" s="352"/>
      <c r="I9" s="352"/>
      <c r="J9" s="352"/>
      <c r="K9" s="312" t="str">
        <f>IF($J9=$B$54,K$3,IF($J9="","",'Investičné výdavky'!$D$14))</f>
        <v/>
      </c>
      <c r="L9" s="313" t="e">
        <f t="shared" si="0"/>
        <v>#VALUE!</v>
      </c>
      <c r="M9" s="313" t="e">
        <f t="shared" si="8"/>
        <v>#VALUE!</v>
      </c>
      <c r="N9" s="313" t="e">
        <f t="shared" si="9"/>
        <v>#VALUE!</v>
      </c>
      <c r="O9" s="312" t="str">
        <f>IF($J9=$B$54,O$3,IF($J9="","",'Investičné výdavky'!$D$15))</f>
        <v/>
      </c>
      <c r="P9" s="313" t="e">
        <f t="shared" si="1"/>
        <v>#VALUE!</v>
      </c>
      <c r="Q9" s="313" t="e">
        <f t="shared" si="10"/>
        <v>#VALUE!</v>
      </c>
      <c r="R9" s="313" t="e">
        <f t="shared" si="11"/>
        <v>#VALUE!</v>
      </c>
      <c r="S9" s="312" t="str">
        <f>IF($J9=$B$54,S$3,IF($J9="","",'Investičné výdavky'!$D$16))</f>
        <v/>
      </c>
      <c r="T9" s="313" t="e">
        <f t="shared" si="2"/>
        <v>#VALUE!</v>
      </c>
      <c r="U9" s="313" t="e">
        <f t="shared" si="12"/>
        <v>#VALUE!</v>
      </c>
      <c r="V9" s="313" t="e">
        <f t="shared" si="13"/>
        <v>#VALUE!</v>
      </c>
      <c r="W9" s="312" t="str">
        <f>IF($J9=$B$54,W$3,IF($J9="","",'Investičné výdavky'!$D$17))</f>
        <v/>
      </c>
      <c r="X9" s="313" t="e">
        <f t="shared" si="3"/>
        <v>#VALUE!</v>
      </c>
      <c r="Y9" s="313" t="e">
        <f t="shared" si="14"/>
        <v>#VALUE!</v>
      </c>
      <c r="Z9" s="313" t="e">
        <f t="shared" si="15"/>
        <v>#VALUE!</v>
      </c>
      <c r="AA9" s="312" t="str">
        <f>IF($J9=$B$54,AA$3,IF($J9="","",'Investičné výdavky'!$D$18))</f>
        <v/>
      </c>
      <c r="AB9" s="313" t="e">
        <f t="shared" si="4"/>
        <v>#VALUE!</v>
      </c>
      <c r="AC9" s="313" t="e">
        <f t="shared" si="16"/>
        <v>#VALUE!</v>
      </c>
      <c r="AD9" s="313" t="e">
        <f t="shared" si="17"/>
        <v>#VALUE!</v>
      </c>
      <c r="AE9" s="312" t="str">
        <f>IF($J9=$B$54,AE$3,IF($J9="","",'Investičné výdavky'!$D$19))</f>
        <v/>
      </c>
      <c r="AF9" s="313" t="e">
        <f t="shared" si="5"/>
        <v>#VALUE!</v>
      </c>
      <c r="AG9" s="313" t="e">
        <f t="shared" si="18"/>
        <v>#VALUE!</v>
      </c>
      <c r="AH9" s="313" t="e">
        <f t="shared" si="19"/>
        <v>#VALUE!</v>
      </c>
      <c r="AI9" s="312" t="str">
        <f>IF($J9=$B$54,AI$3,IF($J9="","",'Investičné výdavky'!$D$20))</f>
        <v/>
      </c>
      <c r="AJ9" s="313" t="e">
        <f t="shared" si="26"/>
        <v>#VALUE!</v>
      </c>
      <c r="AK9" s="313" t="e">
        <f t="shared" si="20"/>
        <v>#VALUE!</v>
      </c>
      <c r="AL9" s="313" t="e">
        <f t="shared" si="21"/>
        <v>#VALUE!</v>
      </c>
      <c r="AM9" s="312" t="str">
        <f>IF($J9=$B$54,AM$3,IF($J9="","",'Investičné výdavky'!$D$21))</f>
        <v/>
      </c>
      <c r="AN9" s="313" t="e">
        <f t="shared" si="27"/>
        <v>#VALUE!</v>
      </c>
      <c r="AO9" s="313" t="e">
        <f t="shared" si="22"/>
        <v>#VALUE!</v>
      </c>
      <c r="AP9" s="313" t="e">
        <f t="shared" si="23"/>
        <v>#VALUE!</v>
      </c>
      <c r="AQ9" s="312" t="str">
        <f>IF($J9=$B$54,AQ$3,IF($J9="","",'Investičné výdavky'!$D$22))</f>
        <v/>
      </c>
      <c r="AR9" s="313" t="e">
        <f t="shared" si="28"/>
        <v>#VALUE!</v>
      </c>
      <c r="AS9" s="313" t="e">
        <f t="shared" si="24"/>
        <v>#VALUE!</v>
      </c>
      <c r="AT9" s="313" t="e">
        <f t="shared" si="25"/>
        <v>#VALUE!</v>
      </c>
    </row>
    <row r="10" spans="1:46">
      <c r="A10" s="349"/>
      <c r="B10" s="349"/>
      <c r="C10" s="350"/>
      <c r="D10" s="374">
        <f t="shared" si="6"/>
        <v>0</v>
      </c>
      <c r="E10" s="374">
        <f t="shared" si="7"/>
        <v>0</v>
      </c>
      <c r="F10" s="351"/>
      <c r="G10" s="352"/>
      <c r="H10" s="352"/>
      <c r="I10" s="352"/>
      <c r="J10" s="352"/>
      <c r="K10" s="312" t="str">
        <f>IF($J10=$B$54,K$3,IF($J10="","",'Investičné výdavky'!$D$14))</f>
        <v/>
      </c>
      <c r="L10" s="313" t="e">
        <f t="shared" si="0"/>
        <v>#VALUE!</v>
      </c>
      <c r="M10" s="313" t="e">
        <f t="shared" si="8"/>
        <v>#VALUE!</v>
      </c>
      <c r="N10" s="313" t="e">
        <f t="shared" si="9"/>
        <v>#VALUE!</v>
      </c>
      <c r="O10" s="312" t="str">
        <f>IF($J10=$B$54,O$3,IF($J10="","",'Investičné výdavky'!$D$15))</f>
        <v/>
      </c>
      <c r="P10" s="313" t="e">
        <f t="shared" si="1"/>
        <v>#VALUE!</v>
      </c>
      <c r="Q10" s="313" t="e">
        <f>O10*$D10</f>
        <v>#VALUE!</v>
      </c>
      <c r="R10" s="313" t="e">
        <f t="shared" si="11"/>
        <v>#VALUE!</v>
      </c>
      <c r="S10" s="312" t="str">
        <f>IF($J10=$B$54,S$3,IF($J10="","",'Investičné výdavky'!$D$16))</f>
        <v/>
      </c>
      <c r="T10" s="313" t="e">
        <f t="shared" si="2"/>
        <v>#VALUE!</v>
      </c>
      <c r="U10" s="313" t="e">
        <f t="shared" si="12"/>
        <v>#VALUE!</v>
      </c>
      <c r="V10" s="313" t="e">
        <f t="shared" si="13"/>
        <v>#VALUE!</v>
      </c>
      <c r="W10" s="312" t="str">
        <f>IF($J10=$B$54,W$3,IF($J10="","",'Investičné výdavky'!$D$17))</f>
        <v/>
      </c>
      <c r="X10" s="313" t="e">
        <f t="shared" si="3"/>
        <v>#VALUE!</v>
      </c>
      <c r="Y10" s="313" t="e">
        <f t="shared" si="14"/>
        <v>#VALUE!</v>
      </c>
      <c r="Z10" s="313" t="e">
        <f t="shared" si="15"/>
        <v>#VALUE!</v>
      </c>
      <c r="AA10" s="312" t="str">
        <f>IF($J10=$B$54,AA$3,IF($J10="","",'Investičné výdavky'!$D$18))</f>
        <v/>
      </c>
      <c r="AB10" s="313" t="e">
        <f t="shared" si="4"/>
        <v>#VALUE!</v>
      </c>
      <c r="AC10" s="313" t="e">
        <f t="shared" si="16"/>
        <v>#VALUE!</v>
      </c>
      <c r="AD10" s="313" t="e">
        <f t="shared" si="17"/>
        <v>#VALUE!</v>
      </c>
      <c r="AE10" s="312" t="str">
        <f>IF($J10=$B$54,AE$3,IF($J10="","",'Investičné výdavky'!$D$19))</f>
        <v/>
      </c>
      <c r="AF10" s="313" t="e">
        <f t="shared" si="5"/>
        <v>#VALUE!</v>
      </c>
      <c r="AG10" s="313" t="e">
        <f t="shared" si="18"/>
        <v>#VALUE!</v>
      </c>
      <c r="AH10" s="313" t="e">
        <f t="shared" si="19"/>
        <v>#VALUE!</v>
      </c>
      <c r="AI10" s="312" t="str">
        <f>IF($J10=$B$54,AI$3,IF($J10="","",'Investičné výdavky'!$D$20))</f>
        <v/>
      </c>
      <c r="AJ10" s="313" t="e">
        <f t="shared" si="26"/>
        <v>#VALUE!</v>
      </c>
      <c r="AK10" s="313" t="e">
        <f t="shared" si="20"/>
        <v>#VALUE!</v>
      </c>
      <c r="AL10" s="313" t="e">
        <f t="shared" si="21"/>
        <v>#VALUE!</v>
      </c>
      <c r="AM10" s="312" t="str">
        <f>IF($J10=$B$54,AM$3,IF($J10="","",'Investičné výdavky'!$D$21))</f>
        <v/>
      </c>
      <c r="AN10" s="313" t="e">
        <f t="shared" si="27"/>
        <v>#VALUE!</v>
      </c>
      <c r="AO10" s="313" t="e">
        <f t="shared" si="22"/>
        <v>#VALUE!</v>
      </c>
      <c r="AP10" s="313" t="e">
        <f t="shared" si="23"/>
        <v>#VALUE!</v>
      </c>
      <c r="AQ10" s="312" t="str">
        <f>IF($J10=$B$54,AQ$3,IF($J10="","",'Investičné výdavky'!$D$22))</f>
        <v/>
      </c>
      <c r="AR10" s="313" t="e">
        <f t="shared" si="28"/>
        <v>#VALUE!</v>
      </c>
      <c r="AS10" s="313" t="e">
        <f t="shared" si="24"/>
        <v>#VALUE!</v>
      </c>
      <c r="AT10" s="313" t="e">
        <f t="shared" si="25"/>
        <v>#VALUE!</v>
      </c>
    </row>
    <row r="11" spans="1:46">
      <c r="A11" s="349"/>
      <c r="B11" s="349"/>
      <c r="C11" s="350"/>
      <c r="D11" s="374">
        <f t="shared" si="6"/>
        <v>0</v>
      </c>
      <c r="E11" s="374">
        <f t="shared" si="7"/>
        <v>0</v>
      </c>
      <c r="F11" s="351"/>
      <c r="G11" s="352"/>
      <c r="H11" s="352"/>
      <c r="I11" s="352"/>
      <c r="J11" s="352"/>
      <c r="K11" s="312" t="str">
        <f>IF($J11=$B$54,K$3,IF($J11="","",'Investičné výdavky'!$D$14))</f>
        <v/>
      </c>
      <c r="L11" s="313" t="e">
        <f t="shared" si="0"/>
        <v>#VALUE!</v>
      </c>
      <c r="M11" s="313" t="e">
        <f t="shared" si="8"/>
        <v>#VALUE!</v>
      </c>
      <c r="N11" s="313" t="e">
        <f t="shared" si="9"/>
        <v>#VALUE!</v>
      </c>
      <c r="O11" s="312" t="str">
        <f>IF($J11=$B$54,O$3,IF($J11="","",'Investičné výdavky'!$D$15))</f>
        <v/>
      </c>
      <c r="P11" s="313" t="e">
        <f t="shared" si="1"/>
        <v>#VALUE!</v>
      </c>
      <c r="Q11" s="313" t="e">
        <f t="shared" si="10"/>
        <v>#VALUE!</v>
      </c>
      <c r="R11" s="313" t="e">
        <f t="shared" si="11"/>
        <v>#VALUE!</v>
      </c>
      <c r="S11" s="312" t="str">
        <f>IF($J11=$B$54,S$3,IF($J11="","",'Investičné výdavky'!$D$16))</f>
        <v/>
      </c>
      <c r="T11" s="313" t="e">
        <f t="shared" si="2"/>
        <v>#VALUE!</v>
      </c>
      <c r="U11" s="313" t="e">
        <f t="shared" si="12"/>
        <v>#VALUE!</v>
      </c>
      <c r="V11" s="313" t="e">
        <f t="shared" si="13"/>
        <v>#VALUE!</v>
      </c>
      <c r="W11" s="312" t="str">
        <f>IF($J11=$B$54,W$3,IF($J11="","",'Investičné výdavky'!$D$17))</f>
        <v/>
      </c>
      <c r="X11" s="313" t="e">
        <f t="shared" si="3"/>
        <v>#VALUE!</v>
      </c>
      <c r="Y11" s="313" t="e">
        <f t="shared" si="14"/>
        <v>#VALUE!</v>
      </c>
      <c r="Z11" s="313" t="e">
        <f t="shared" si="15"/>
        <v>#VALUE!</v>
      </c>
      <c r="AA11" s="312" t="str">
        <f>IF($J11=$B$54,AA$3,IF($J11="","",'Investičné výdavky'!$D$18))</f>
        <v/>
      </c>
      <c r="AB11" s="313" t="e">
        <f t="shared" si="4"/>
        <v>#VALUE!</v>
      </c>
      <c r="AC11" s="313" t="e">
        <f t="shared" si="16"/>
        <v>#VALUE!</v>
      </c>
      <c r="AD11" s="313" t="e">
        <f t="shared" si="17"/>
        <v>#VALUE!</v>
      </c>
      <c r="AE11" s="312" t="str">
        <f>IF($J11=$B$54,AE$3,IF($J11="","",'Investičné výdavky'!$D$19))</f>
        <v/>
      </c>
      <c r="AF11" s="313" t="e">
        <f t="shared" si="5"/>
        <v>#VALUE!</v>
      </c>
      <c r="AG11" s="313" t="e">
        <f t="shared" si="18"/>
        <v>#VALUE!</v>
      </c>
      <c r="AH11" s="313" t="e">
        <f t="shared" si="19"/>
        <v>#VALUE!</v>
      </c>
      <c r="AI11" s="312" t="str">
        <f>IF($J11=$B$54,AI$3,IF($J11="","",'Investičné výdavky'!$D$20))</f>
        <v/>
      </c>
      <c r="AJ11" s="313" t="e">
        <f t="shared" si="26"/>
        <v>#VALUE!</v>
      </c>
      <c r="AK11" s="313" t="e">
        <f t="shared" si="20"/>
        <v>#VALUE!</v>
      </c>
      <c r="AL11" s="313" t="e">
        <f t="shared" si="21"/>
        <v>#VALUE!</v>
      </c>
      <c r="AM11" s="312" t="str">
        <f>IF($J11=$B$54,AM$3,IF($J11="","",'Investičné výdavky'!$D$21))</f>
        <v/>
      </c>
      <c r="AN11" s="313" t="e">
        <f t="shared" si="27"/>
        <v>#VALUE!</v>
      </c>
      <c r="AO11" s="313" t="e">
        <f t="shared" si="22"/>
        <v>#VALUE!</v>
      </c>
      <c r="AP11" s="313" t="e">
        <f t="shared" si="23"/>
        <v>#VALUE!</v>
      </c>
      <c r="AQ11" s="312" t="str">
        <f>IF($J11=$B$54,AQ$3,IF($J11="","",'Investičné výdavky'!$D$22))</f>
        <v/>
      </c>
      <c r="AR11" s="313" t="e">
        <f t="shared" si="28"/>
        <v>#VALUE!</v>
      </c>
      <c r="AS11" s="313" t="e">
        <f t="shared" si="24"/>
        <v>#VALUE!</v>
      </c>
      <c r="AT11" s="313" t="e">
        <f t="shared" si="25"/>
        <v>#VALUE!</v>
      </c>
    </row>
    <row r="12" spans="1:46">
      <c r="A12" s="349"/>
      <c r="B12" s="349"/>
      <c r="C12" s="350"/>
      <c r="D12" s="374">
        <f t="shared" si="6"/>
        <v>0</v>
      </c>
      <c r="E12" s="374">
        <f t="shared" si="7"/>
        <v>0</v>
      </c>
      <c r="F12" s="351"/>
      <c r="G12" s="352"/>
      <c r="H12" s="352"/>
      <c r="I12" s="352"/>
      <c r="J12" s="352"/>
      <c r="K12" s="312" t="str">
        <f>IF($J12=$B$54,K$3,IF($J12="","",'Investičné výdavky'!$D$14))</f>
        <v/>
      </c>
      <c r="L12" s="313" t="e">
        <f t="shared" si="0"/>
        <v>#VALUE!</v>
      </c>
      <c r="M12" s="313" t="e">
        <f t="shared" si="8"/>
        <v>#VALUE!</v>
      </c>
      <c r="N12" s="313" t="e">
        <f t="shared" si="9"/>
        <v>#VALUE!</v>
      </c>
      <c r="O12" s="312" t="str">
        <f>IF($J12=$B$54,O$3,IF($J12="","",'Investičné výdavky'!$D$15))</f>
        <v/>
      </c>
      <c r="P12" s="313" t="e">
        <f t="shared" si="1"/>
        <v>#VALUE!</v>
      </c>
      <c r="Q12" s="313" t="e">
        <f t="shared" si="10"/>
        <v>#VALUE!</v>
      </c>
      <c r="R12" s="313" t="e">
        <f t="shared" si="11"/>
        <v>#VALUE!</v>
      </c>
      <c r="S12" s="312" t="str">
        <f>IF($J12=$B$54,S$3,IF($J12="","",'Investičné výdavky'!$D$16))</f>
        <v/>
      </c>
      <c r="T12" s="313" t="e">
        <f t="shared" si="2"/>
        <v>#VALUE!</v>
      </c>
      <c r="U12" s="313" t="e">
        <f t="shared" si="12"/>
        <v>#VALUE!</v>
      </c>
      <c r="V12" s="313" t="e">
        <f t="shared" si="13"/>
        <v>#VALUE!</v>
      </c>
      <c r="W12" s="312" t="str">
        <f>IF($J12=$B$54,W$3,IF($J12="","",'Investičné výdavky'!$D$17))</f>
        <v/>
      </c>
      <c r="X12" s="313" t="e">
        <f t="shared" si="3"/>
        <v>#VALUE!</v>
      </c>
      <c r="Y12" s="313" t="e">
        <f t="shared" si="14"/>
        <v>#VALUE!</v>
      </c>
      <c r="Z12" s="313" t="e">
        <f t="shared" si="15"/>
        <v>#VALUE!</v>
      </c>
      <c r="AA12" s="312" t="str">
        <f>IF($J12=$B$54,AA$3,IF($J12="","",'Investičné výdavky'!$D$18))</f>
        <v/>
      </c>
      <c r="AB12" s="313" t="e">
        <f t="shared" si="4"/>
        <v>#VALUE!</v>
      </c>
      <c r="AC12" s="313" t="e">
        <f t="shared" si="16"/>
        <v>#VALUE!</v>
      </c>
      <c r="AD12" s="313" t="e">
        <f t="shared" si="17"/>
        <v>#VALUE!</v>
      </c>
      <c r="AE12" s="312" t="str">
        <f>IF($J12=$B$54,AE$3,IF($J12="","",'Investičné výdavky'!$D$19))</f>
        <v/>
      </c>
      <c r="AF12" s="313" t="e">
        <f t="shared" si="5"/>
        <v>#VALUE!</v>
      </c>
      <c r="AG12" s="313" t="e">
        <f t="shared" si="18"/>
        <v>#VALUE!</v>
      </c>
      <c r="AH12" s="313" t="e">
        <f t="shared" si="19"/>
        <v>#VALUE!</v>
      </c>
      <c r="AI12" s="312" t="str">
        <f>IF($J12=$B$54,AI$3,IF($J12="","",'Investičné výdavky'!$D$20))</f>
        <v/>
      </c>
      <c r="AJ12" s="313" t="e">
        <f t="shared" si="26"/>
        <v>#VALUE!</v>
      </c>
      <c r="AK12" s="313" t="e">
        <f t="shared" si="20"/>
        <v>#VALUE!</v>
      </c>
      <c r="AL12" s="313" t="e">
        <f t="shared" si="21"/>
        <v>#VALUE!</v>
      </c>
      <c r="AM12" s="312" t="str">
        <f>IF($J12=$B$54,AM$3,IF($J12="","",'Investičné výdavky'!$D$21))</f>
        <v/>
      </c>
      <c r="AN12" s="313" t="e">
        <f t="shared" si="27"/>
        <v>#VALUE!</v>
      </c>
      <c r="AO12" s="313" t="e">
        <f t="shared" si="22"/>
        <v>#VALUE!</v>
      </c>
      <c r="AP12" s="313" t="e">
        <f t="shared" si="23"/>
        <v>#VALUE!</v>
      </c>
      <c r="AQ12" s="312" t="str">
        <f>IF($J12=$B$54,AQ$3,IF($J12="","",'Investičné výdavky'!$D$22))</f>
        <v/>
      </c>
      <c r="AR12" s="313" t="e">
        <f t="shared" si="28"/>
        <v>#VALUE!</v>
      </c>
      <c r="AS12" s="313" t="e">
        <f t="shared" si="24"/>
        <v>#VALUE!</v>
      </c>
      <c r="AT12" s="313" t="e">
        <f t="shared" si="25"/>
        <v>#VALUE!</v>
      </c>
    </row>
    <row r="13" spans="1:46">
      <c r="A13" s="349"/>
      <c r="B13" s="349"/>
      <c r="C13" s="350"/>
      <c r="D13" s="374">
        <f t="shared" si="6"/>
        <v>0</v>
      </c>
      <c r="E13" s="374">
        <f t="shared" si="7"/>
        <v>0</v>
      </c>
      <c r="F13" s="351"/>
      <c r="G13" s="352"/>
      <c r="H13" s="352"/>
      <c r="I13" s="352"/>
      <c r="J13" s="352"/>
      <c r="K13" s="312" t="str">
        <f>IF($J13=$B$54,K$3,IF($J13="","",'Investičné výdavky'!$D$14))</f>
        <v/>
      </c>
      <c r="L13" s="313" t="e">
        <f t="shared" si="0"/>
        <v>#VALUE!</v>
      </c>
      <c r="M13" s="313" t="e">
        <f t="shared" si="8"/>
        <v>#VALUE!</v>
      </c>
      <c r="N13" s="313" t="e">
        <f t="shared" si="9"/>
        <v>#VALUE!</v>
      </c>
      <c r="O13" s="312" t="str">
        <f>IF($J13=$B$54,O$3,IF($J13="","",'Investičné výdavky'!$D$15))</f>
        <v/>
      </c>
      <c r="P13" s="313" t="e">
        <f t="shared" si="1"/>
        <v>#VALUE!</v>
      </c>
      <c r="Q13" s="313" t="e">
        <f t="shared" si="10"/>
        <v>#VALUE!</v>
      </c>
      <c r="R13" s="313" t="e">
        <f t="shared" si="11"/>
        <v>#VALUE!</v>
      </c>
      <c r="S13" s="312" t="str">
        <f>IF($J13=$B$54,S$3,IF($J13="","",'Investičné výdavky'!$D$16))</f>
        <v/>
      </c>
      <c r="T13" s="313" t="e">
        <f t="shared" si="2"/>
        <v>#VALUE!</v>
      </c>
      <c r="U13" s="313" t="e">
        <f t="shared" si="12"/>
        <v>#VALUE!</v>
      </c>
      <c r="V13" s="313" t="e">
        <f t="shared" si="13"/>
        <v>#VALUE!</v>
      </c>
      <c r="W13" s="312" t="str">
        <f>IF($J13=$B$54,W$3,IF($J13="","",'Investičné výdavky'!$D$17))</f>
        <v/>
      </c>
      <c r="X13" s="313" t="e">
        <f t="shared" si="3"/>
        <v>#VALUE!</v>
      </c>
      <c r="Y13" s="313" t="e">
        <f t="shared" si="14"/>
        <v>#VALUE!</v>
      </c>
      <c r="Z13" s="313" t="e">
        <f t="shared" si="15"/>
        <v>#VALUE!</v>
      </c>
      <c r="AA13" s="312" t="str">
        <f>IF($J13=$B$54,AA$3,IF($J13="","",'Investičné výdavky'!$D$18))</f>
        <v/>
      </c>
      <c r="AB13" s="313" t="e">
        <f t="shared" si="4"/>
        <v>#VALUE!</v>
      </c>
      <c r="AC13" s="313" t="e">
        <f t="shared" si="16"/>
        <v>#VALUE!</v>
      </c>
      <c r="AD13" s="313" t="e">
        <f t="shared" si="17"/>
        <v>#VALUE!</v>
      </c>
      <c r="AE13" s="312" t="str">
        <f>IF($J13=$B$54,AE$3,IF($J13="","",'Investičné výdavky'!$D$19))</f>
        <v/>
      </c>
      <c r="AF13" s="313" t="e">
        <f t="shared" si="5"/>
        <v>#VALUE!</v>
      </c>
      <c r="AG13" s="313" t="e">
        <f t="shared" si="18"/>
        <v>#VALUE!</v>
      </c>
      <c r="AH13" s="313" t="e">
        <f t="shared" si="19"/>
        <v>#VALUE!</v>
      </c>
      <c r="AI13" s="312" t="str">
        <f>IF($J13=$B$54,AI$3,IF($J13="","",'Investičné výdavky'!$D$20))</f>
        <v/>
      </c>
      <c r="AJ13" s="313" t="e">
        <f t="shared" si="26"/>
        <v>#VALUE!</v>
      </c>
      <c r="AK13" s="313" t="e">
        <f t="shared" si="20"/>
        <v>#VALUE!</v>
      </c>
      <c r="AL13" s="313" t="e">
        <f t="shared" si="21"/>
        <v>#VALUE!</v>
      </c>
      <c r="AM13" s="312" t="str">
        <f>IF($J13=$B$54,AM$3,IF($J13="","",'Investičné výdavky'!$D$21))</f>
        <v/>
      </c>
      <c r="AN13" s="313" t="e">
        <f t="shared" si="27"/>
        <v>#VALUE!</v>
      </c>
      <c r="AO13" s="313" t="e">
        <f t="shared" si="22"/>
        <v>#VALUE!</v>
      </c>
      <c r="AP13" s="313" t="e">
        <f t="shared" si="23"/>
        <v>#VALUE!</v>
      </c>
      <c r="AQ13" s="312" t="str">
        <f>IF($J13=$B$54,AQ$3,IF($J13="","",'Investičné výdavky'!$D$22))</f>
        <v/>
      </c>
      <c r="AR13" s="313" t="e">
        <f t="shared" si="28"/>
        <v>#VALUE!</v>
      </c>
      <c r="AS13" s="313" t="e">
        <f t="shared" si="24"/>
        <v>#VALUE!</v>
      </c>
      <c r="AT13" s="313" t="e">
        <f t="shared" si="25"/>
        <v>#VALUE!</v>
      </c>
    </row>
    <row r="14" spans="1:46">
      <c r="A14" s="349"/>
      <c r="B14" s="349"/>
      <c r="C14" s="350"/>
      <c r="D14" s="374">
        <f t="shared" si="6"/>
        <v>0</v>
      </c>
      <c r="E14" s="374">
        <f t="shared" si="7"/>
        <v>0</v>
      </c>
      <c r="F14" s="351"/>
      <c r="G14" s="352"/>
      <c r="H14" s="352"/>
      <c r="I14" s="352"/>
      <c r="J14" s="352"/>
      <c r="K14" s="312" t="str">
        <f>IF($J14=$B$54,K$3,IF($J14="","",'Investičné výdavky'!$D$14))</f>
        <v/>
      </c>
      <c r="L14" s="313" t="e">
        <f t="shared" si="0"/>
        <v>#VALUE!</v>
      </c>
      <c r="M14" s="313" t="e">
        <f t="shared" si="8"/>
        <v>#VALUE!</v>
      </c>
      <c r="N14" s="313" t="e">
        <f t="shared" si="9"/>
        <v>#VALUE!</v>
      </c>
      <c r="O14" s="312" t="str">
        <f>IF($J14=$B$54,O$3,IF($J14="","",'Investičné výdavky'!$D$15))</f>
        <v/>
      </c>
      <c r="P14" s="313" t="e">
        <f t="shared" si="1"/>
        <v>#VALUE!</v>
      </c>
      <c r="Q14" s="313" t="e">
        <f t="shared" si="10"/>
        <v>#VALUE!</v>
      </c>
      <c r="R14" s="313" t="e">
        <f t="shared" si="11"/>
        <v>#VALUE!</v>
      </c>
      <c r="S14" s="312" t="str">
        <f>IF($J14=$B$54,S$3,IF($J14="","",'Investičné výdavky'!$D$16))</f>
        <v/>
      </c>
      <c r="T14" s="313" t="e">
        <f t="shared" si="2"/>
        <v>#VALUE!</v>
      </c>
      <c r="U14" s="313" t="e">
        <f t="shared" si="12"/>
        <v>#VALUE!</v>
      </c>
      <c r="V14" s="313" t="e">
        <f t="shared" si="13"/>
        <v>#VALUE!</v>
      </c>
      <c r="W14" s="312" t="str">
        <f>IF($J14=$B$54,W$3,IF($J14="","",'Investičné výdavky'!$D$17))</f>
        <v/>
      </c>
      <c r="X14" s="313" t="e">
        <f t="shared" si="3"/>
        <v>#VALUE!</v>
      </c>
      <c r="Y14" s="313" t="e">
        <f t="shared" si="14"/>
        <v>#VALUE!</v>
      </c>
      <c r="Z14" s="313" t="e">
        <f t="shared" si="15"/>
        <v>#VALUE!</v>
      </c>
      <c r="AA14" s="312" t="str">
        <f>IF($J14=$B$54,AA$3,IF($J14="","",'Investičné výdavky'!$D$18))</f>
        <v/>
      </c>
      <c r="AB14" s="313" t="e">
        <f t="shared" si="4"/>
        <v>#VALUE!</v>
      </c>
      <c r="AC14" s="313" t="e">
        <f t="shared" si="16"/>
        <v>#VALUE!</v>
      </c>
      <c r="AD14" s="313" t="e">
        <f t="shared" si="17"/>
        <v>#VALUE!</v>
      </c>
      <c r="AE14" s="312" t="str">
        <f>IF($J14=$B$54,AE$3,IF($J14="","",'Investičné výdavky'!$D$19))</f>
        <v/>
      </c>
      <c r="AF14" s="313" t="e">
        <f t="shared" si="5"/>
        <v>#VALUE!</v>
      </c>
      <c r="AG14" s="313" t="e">
        <f t="shared" si="18"/>
        <v>#VALUE!</v>
      </c>
      <c r="AH14" s="313" t="e">
        <f t="shared" si="19"/>
        <v>#VALUE!</v>
      </c>
      <c r="AI14" s="312" t="str">
        <f>IF($J14=$B$54,AI$3,IF($J14="","",'Investičné výdavky'!$D$20))</f>
        <v/>
      </c>
      <c r="AJ14" s="313" t="e">
        <f t="shared" si="26"/>
        <v>#VALUE!</v>
      </c>
      <c r="AK14" s="313" t="e">
        <f t="shared" si="20"/>
        <v>#VALUE!</v>
      </c>
      <c r="AL14" s="313" t="e">
        <f t="shared" si="21"/>
        <v>#VALUE!</v>
      </c>
      <c r="AM14" s="312" t="str">
        <f>IF($J14=$B$54,AM$3,IF($J14="","",'Investičné výdavky'!$D$21))</f>
        <v/>
      </c>
      <c r="AN14" s="313" t="e">
        <f t="shared" si="27"/>
        <v>#VALUE!</v>
      </c>
      <c r="AO14" s="313" t="e">
        <f t="shared" si="22"/>
        <v>#VALUE!</v>
      </c>
      <c r="AP14" s="313" t="e">
        <f t="shared" si="23"/>
        <v>#VALUE!</v>
      </c>
      <c r="AQ14" s="312" t="str">
        <f>IF($J14=$B$54,AQ$3,IF($J14="","",'Investičné výdavky'!$D$22))</f>
        <v/>
      </c>
      <c r="AR14" s="313" t="e">
        <f t="shared" si="28"/>
        <v>#VALUE!</v>
      </c>
      <c r="AS14" s="313" t="e">
        <f t="shared" si="24"/>
        <v>#VALUE!</v>
      </c>
      <c r="AT14" s="313" t="e">
        <f t="shared" si="25"/>
        <v>#VALUE!</v>
      </c>
    </row>
    <row r="15" spans="1:46">
      <c r="A15" s="349"/>
      <c r="B15" s="349"/>
      <c r="C15" s="350"/>
      <c r="D15" s="374">
        <f t="shared" si="6"/>
        <v>0</v>
      </c>
      <c r="E15" s="374">
        <f t="shared" si="7"/>
        <v>0</v>
      </c>
      <c r="F15" s="351"/>
      <c r="G15" s="352"/>
      <c r="H15" s="352"/>
      <c r="I15" s="352"/>
      <c r="J15" s="352"/>
      <c r="K15" s="312" t="str">
        <f>IF($J15=$B$54,K$3,IF($J15="","",'Investičné výdavky'!$D$14))</f>
        <v/>
      </c>
      <c r="L15" s="313" t="e">
        <f t="shared" si="0"/>
        <v>#VALUE!</v>
      </c>
      <c r="M15" s="313" t="e">
        <f t="shared" si="8"/>
        <v>#VALUE!</v>
      </c>
      <c r="N15" s="313" t="e">
        <f t="shared" si="9"/>
        <v>#VALUE!</v>
      </c>
      <c r="O15" s="312" t="str">
        <f>IF($J15=$B$54,O$3,IF($J15="","",'Investičné výdavky'!$D$15))</f>
        <v/>
      </c>
      <c r="P15" s="313" t="e">
        <f t="shared" si="1"/>
        <v>#VALUE!</v>
      </c>
      <c r="Q15" s="313" t="e">
        <f t="shared" si="10"/>
        <v>#VALUE!</v>
      </c>
      <c r="R15" s="313" t="e">
        <f t="shared" si="11"/>
        <v>#VALUE!</v>
      </c>
      <c r="S15" s="312" t="str">
        <f>IF($J15=$B$54,S$3,IF($J15="","",'Investičné výdavky'!$D$16))</f>
        <v/>
      </c>
      <c r="T15" s="313" t="e">
        <f t="shared" si="2"/>
        <v>#VALUE!</v>
      </c>
      <c r="U15" s="313" t="e">
        <f t="shared" si="12"/>
        <v>#VALUE!</v>
      </c>
      <c r="V15" s="313" t="e">
        <f t="shared" si="13"/>
        <v>#VALUE!</v>
      </c>
      <c r="W15" s="312" t="str">
        <f>IF($J15=$B$54,W$3,IF($J15="","",'Investičné výdavky'!$D$17))</f>
        <v/>
      </c>
      <c r="X15" s="313" t="e">
        <f t="shared" si="3"/>
        <v>#VALUE!</v>
      </c>
      <c r="Y15" s="313" t="e">
        <f t="shared" si="14"/>
        <v>#VALUE!</v>
      </c>
      <c r="Z15" s="313" t="e">
        <f t="shared" si="15"/>
        <v>#VALUE!</v>
      </c>
      <c r="AA15" s="312" t="str">
        <f>IF($J15=$B$54,AA$3,IF($J15="","",'Investičné výdavky'!$D$18))</f>
        <v/>
      </c>
      <c r="AB15" s="313" t="e">
        <f t="shared" si="4"/>
        <v>#VALUE!</v>
      </c>
      <c r="AC15" s="313" t="e">
        <f t="shared" si="16"/>
        <v>#VALUE!</v>
      </c>
      <c r="AD15" s="313" t="e">
        <f t="shared" si="17"/>
        <v>#VALUE!</v>
      </c>
      <c r="AE15" s="312" t="str">
        <f>IF($J15=$B$54,AE$3,IF($J15="","",'Investičné výdavky'!$D$19))</f>
        <v/>
      </c>
      <c r="AF15" s="313" t="e">
        <f t="shared" si="5"/>
        <v>#VALUE!</v>
      </c>
      <c r="AG15" s="313" t="e">
        <f t="shared" si="18"/>
        <v>#VALUE!</v>
      </c>
      <c r="AH15" s="313" t="e">
        <f t="shared" si="19"/>
        <v>#VALUE!</v>
      </c>
      <c r="AI15" s="312" t="str">
        <f>IF($J15=$B$54,AI$3,IF($J15="","",'Investičné výdavky'!$D$20))</f>
        <v/>
      </c>
      <c r="AJ15" s="313" t="e">
        <f t="shared" si="26"/>
        <v>#VALUE!</v>
      </c>
      <c r="AK15" s="313" t="e">
        <f t="shared" si="20"/>
        <v>#VALUE!</v>
      </c>
      <c r="AL15" s="313" t="e">
        <f t="shared" si="21"/>
        <v>#VALUE!</v>
      </c>
      <c r="AM15" s="312" t="str">
        <f>IF($J15=$B$54,AM$3,IF($J15="","",'Investičné výdavky'!$D$21))</f>
        <v/>
      </c>
      <c r="AN15" s="313" t="e">
        <f t="shared" si="27"/>
        <v>#VALUE!</v>
      </c>
      <c r="AO15" s="313" t="e">
        <f t="shared" si="22"/>
        <v>#VALUE!</v>
      </c>
      <c r="AP15" s="313" t="e">
        <f t="shared" si="23"/>
        <v>#VALUE!</v>
      </c>
      <c r="AQ15" s="312" t="str">
        <f>IF($J15=$B$54,AQ$3,IF($J15="","",'Investičné výdavky'!$D$22))</f>
        <v/>
      </c>
      <c r="AR15" s="313" t="e">
        <f t="shared" si="28"/>
        <v>#VALUE!</v>
      </c>
      <c r="AS15" s="313" t="e">
        <f t="shared" si="24"/>
        <v>#VALUE!</v>
      </c>
      <c r="AT15" s="313" t="e">
        <f t="shared" si="25"/>
        <v>#VALUE!</v>
      </c>
    </row>
    <row r="16" spans="1:46">
      <c r="A16" s="349"/>
      <c r="B16" s="349"/>
      <c r="C16" s="350"/>
      <c r="D16" s="374">
        <f t="shared" si="6"/>
        <v>0</v>
      </c>
      <c r="E16" s="374">
        <f t="shared" si="7"/>
        <v>0</v>
      </c>
      <c r="F16" s="351"/>
      <c r="G16" s="352"/>
      <c r="H16" s="352"/>
      <c r="I16" s="352"/>
      <c r="J16" s="352"/>
      <c r="K16" s="312" t="str">
        <f>IF($J16=$B$54,K$3,IF($J16="","",'Investičné výdavky'!$D$14))</f>
        <v/>
      </c>
      <c r="L16" s="313" t="e">
        <f t="shared" si="0"/>
        <v>#VALUE!</v>
      </c>
      <c r="M16" s="313" t="e">
        <f t="shared" si="8"/>
        <v>#VALUE!</v>
      </c>
      <c r="N16" s="313" t="e">
        <f t="shared" si="9"/>
        <v>#VALUE!</v>
      </c>
      <c r="O16" s="312" t="str">
        <f>IF($J16=$B$54,O$3,IF($J16="","",'Investičné výdavky'!$D$15))</f>
        <v/>
      </c>
      <c r="P16" s="313" t="e">
        <f t="shared" si="1"/>
        <v>#VALUE!</v>
      </c>
      <c r="Q16" s="313" t="e">
        <f t="shared" si="10"/>
        <v>#VALUE!</v>
      </c>
      <c r="R16" s="313" t="e">
        <f t="shared" si="11"/>
        <v>#VALUE!</v>
      </c>
      <c r="S16" s="312" t="str">
        <f>IF($J16=$B$54,S$3,IF($J16="","",'Investičné výdavky'!$D$16))</f>
        <v/>
      </c>
      <c r="T16" s="313" t="e">
        <f t="shared" si="2"/>
        <v>#VALUE!</v>
      </c>
      <c r="U16" s="313" t="e">
        <f t="shared" si="12"/>
        <v>#VALUE!</v>
      </c>
      <c r="V16" s="313" t="e">
        <f t="shared" si="13"/>
        <v>#VALUE!</v>
      </c>
      <c r="W16" s="312" t="str">
        <f>IF($J16=$B$54,W$3,IF($J16="","",'Investičné výdavky'!$D$17))</f>
        <v/>
      </c>
      <c r="X16" s="313" t="e">
        <f t="shared" si="3"/>
        <v>#VALUE!</v>
      </c>
      <c r="Y16" s="313" t="e">
        <f t="shared" si="14"/>
        <v>#VALUE!</v>
      </c>
      <c r="Z16" s="313" t="e">
        <f t="shared" si="15"/>
        <v>#VALUE!</v>
      </c>
      <c r="AA16" s="312" t="str">
        <f>IF($J16=$B$54,AA$3,IF($J16="","",'Investičné výdavky'!$D$18))</f>
        <v/>
      </c>
      <c r="AB16" s="313" t="e">
        <f t="shared" si="4"/>
        <v>#VALUE!</v>
      </c>
      <c r="AC16" s="313" t="e">
        <f t="shared" si="16"/>
        <v>#VALUE!</v>
      </c>
      <c r="AD16" s="313" t="e">
        <f t="shared" si="17"/>
        <v>#VALUE!</v>
      </c>
      <c r="AE16" s="312" t="str">
        <f>IF($J16=$B$54,AE$3,IF($J16="","",'Investičné výdavky'!$D$19))</f>
        <v/>
      </c>
      <c r="AF16" s="313" t="e">
        <f t="shared" si="5"/>
        <v>#VALUE!</v>
      </c>
      <c r="AG16" s="313" t="e">
        <f t="shared" si="18"/>
        <v>#VALUE!</v>
      </c>
      <c r="AH16" s="313" t="e">
        <f t="shared" si="19"/>
        <v>#VALUE!</v>
      </c>
      <c r="AI16" s="312" t="str">
        <f>IF($J16=$B$54,AI$3,IF($J16="","",'Investičné výdavky'!$D$20))</f>
        <v/>
      </c>
      <c r="AJ16" s="313" t="e">
        <f t="shared" si="26"/>
        <v>#VALUE!</v>
      </c>
      <c r="AK16" s="313" t="e">
        <f t="shared" si="20"/>
        <v>#VALUE!</v>
      </c>
      <c r="AL16" s="313" t="e">
        <f t="shared" si="21"/>
        <v>#VALUE!</v>
      </c>
      <c r="AM16" s="312" t="str">
        <f>IF($J16=$B$54,AM$3,IF($J16="","",'Investičné výdavky'!$D$21))</f>
        <v/>
      </c>
      <c r="AN16" s="313" t="e">
        <f t="shared" si="27"/>
        <v>#VALUE!</v>
      </c>
      <c r="AO16" s="313" t="e">
        <f t="shared" si="22"/>
        <v>#VALUE!</v>
      </c>
      <c r="AP16" s="313" t="e">
        <f t="shared" si="23"/>
        <v>#VALUE!</v>
      </c>
      <c r="AQ16" s="312" t="str">
        <f>IF($J16=$B$54,AQ$3,IF($J16="","",'Investičné výdavky'!$D$22))</f>
        <v/>
      </c>
      <c r="AR16" s="313" t="e">
        <f t="shared" si="28"/>
        <v>#VALUE!</v>
      </c>
      <c r="AS16" s="313" t="e">
        <f t="shared" si="24"/>
        <v>#VALUE!</v>
      </c>
      <c r="AT16" s="313" t="e">
        <f t="shared" si="25"/>
        <v>#VALUE!</v>
      </c>
    </row>
    <row r="17" spans="1:46">
      <c r="A17" s="349"/>
      <c r="B17" s="349"/>
      <c r="C17" s="350"/>
      <c r="D17" s="374">
        <f t="shared" si="6"/>
        <v>0</v>
      </c>
      <c r="E17" s="374">
        <f t="shared" si="7"/>
        <v>0</v>
      </c>
      <c r="F17" s="351"/>
      <c r="G17" s="352"/>
      <c r="H17" s="352"/>
      <c r="I17" s="352"/>
      <c r="J17" s="352"/>
      <c r="K17" s="312" t="str">
        <f>IF($J17=$B$54,K$3,IF($J17="","",'Investičné výdavky'!$D$14))</f>
        <v/>
      </c>
      <c r="L17" s="313" t="e">
        <f t="shared" si="0"/>
        <v>#VALUE!</v>
      </c>
      <c r="M17" s="313" t="e">
        <f t="shared" si="8"/>
        <v>#VALUE!</v>
      </c>
      <c r="N17" s="313" t="e">
        <f t="shared" si="9"/>
        <v>#VALUE!</v>
      </c>
      <c r="O17" s="312" t="str">
        <f>IF($J17=$B$54,O$3,IF($J17="","",'Investičné výdavky'!$D$15))</f>
        <v/>
      </c>
      <c r="P17" s="313" t="e">
        <f t="shared" si="1"/>
        <v>#VALUE!</v>
      </c>
      <c r="Q17" s="313" t="e">
        <f t="shared" si="10"/>
        <v>#VALUE!</v>
      </c>
      <c r="R17" s="313" t="e">
        <f t="shared" si="11"/>
        <v>#VALUE!</v>
      </c>
      <c r="S17" s="312" t="str">
        <f>IF($J17=$B$54,S$3,IF($J17="","",'Investičné výdavky'!$D$16))</f>
        <v/>
      </c>
      <c r="T17" s="313" t="e">
        <f t="shared" si="2"/>
        <v>#VALUE!</v>
      </c>
      <c r="U17" s="313" t="e">
        <f t="shared" si="12"/>
        <v>#VALUE!</v>
      </c>
      <c r="V17" s="313" t="e">
        <f t="shared" si="13"/>
        <v>#VALUE!</v>
      </c>
      <c r="W17" s="312" t="str">
        <f>IF($J17=$B$54,W$3,IF($J17="","",'Investičné výdavky'!$D$17))</f>
        <v/>
      </c>
      <c r="X17" s="313" t="e">
        <f t="shared" si="3"/>
        <v>#VALUE!</v>
      </c>
      <c r="Y17" s="313" t="e">
        <f t="shared" si="14"/>
        <v>#VALUE!</v>
      </c>
      <c r="Z17" s="313" t="e">
        <f t="shared" si="15"/>
        <v>#VALUE!</v>
      </c>
      <c r="AA17" s="312" t="str">
        <f>IF($J17=$B$54,AA$3,IF($J17="","",'Investičné výdavky'!$D$18))</f>
        <v/>
      </c>
      <c r="AB17" s="313" t="e">
        <f t="shared" si="4"/>
        <v>#VALUE!</v>
      </c>
      <c r="AC17" s="313" t="e">
        <f t="shared" si="16"/>
        <v>#VALUE!</v>
      </c>
      <c r="AD17" s="313" t="e">
        <f t="shared" si="17"/>
        <v>#VALUE!</v>
      </c>
      <c r="AE17" s="312" t="str">
        <f>IF($J17=$B$54,AE$3,IF($J17="","",'Investičné výdavky'!$D$19))</f>
        <v/>
      </c>
      <c r="AF17" s="313" t="e">
        <f t="shared" si="5"/>
        <v>#VALUE!</v>
      </c>
      <c r="AG17" s="313" t="e">
        <f t="shared" si="18"/>
        <v>#VALUE!</v>
      </c>
      <c r="AH17" s="313" t="e">
        <f t="shared" si="19"/>
        <v>#VALUE!</v>
      </c>
      <c r="AI17" s="312" t="str">
        <f>IF($J17=$B$54,AI$3,IF($J17="","",'Investičné výdavky'!$D$20))</f>
        <v/>
      </c>
      <c r="AJ17" s="313" t="e">
        <f t="shared" si="26"/>
        <v>#VALUE!</v>
      </c>
      <c r="AK17" s="313" t="e">
        <f t="shared" si="20"/>
        <v>#VALUE!</v>
      </c>
      <c r="AL17" s="313" t="e">
        <f t="shared" si="21"/>
        <v>#VALUE!</v>
      </c>
      <c r="AM17" s="312" t="str">
        <f>IF($J17=$B$54,AM$3,IF($J17="","",'Investičné výdavky'!$D$21))</f>
        <v/>
      </c>
      <c r="AN17" s="313" t="e">
        <f t="shared" si="27"/>
        <v>#VALUE!</v>
      </c>
      <c r="AO17" s="313" t="e">
        <f t="shared" si="22"/>
        <v>#VALUE!</v>
      </c>
      <c r="AP17" s="313" t="e">
        <f t="shared" si="23"/>
        <v>#VALUE!</v>
      </c>
      <c r="AQ17" s="312" t="str">
        <f>IF($J17=$B$54,AQ$3,IF($J17="","",'Investičné výdavky'!$D$22))</f>
        <v/>
      </c>
      <c r="AR17" s="313" t="e">
        <f t="shared" si="28"/>
        <v>#VALUE!</v>
      </c>
      <c r="AS17" s="313" t="e">
        <f t="shared" si="24"/>
        <v>#VALUE!</v>
      </c>
      <c r="AT17" s="313" t="e">
        <f t="shared" si="25"/>
        <v>#VALUE!</v>
      </c>
    </row>
    <row r="18" spans="1:46">
      <c r="A18" s="349"/>
      <c r="B18" s="349"/>
      <c r="C18" s="350"/>
      <c r="D18" s="374">
        <f t="shared" si="6"/>
        <v>0</v>
      </c>
      <c r="E18" s="374">
        <f t="shared" si="7"/>
        <v>0</v>
      </c>
      <c r="F18" s="351"/>
      <c r="G18" s="352"/>
      <c r="H18" s="352"/>
      <c r="I18" s="352"/>
      <c r="J18" s="352"/>
      <c r="K18" s="312" t="str">
        <f>IF($J18=$B$54,K$3,IF($J18="","",'Investičné výdavky'!$D$14))</f>
        <v/>
      </c>
      <c r="L18" s="313" t="e">
        <f t="shared" si="0"/>
        <v>#VALUE!</v>
      </c>
      <c r="M18" s="313" t="e">
        <f t="shared" si="8"/>
        <v>#VALUE!</v>
      </c>
      <c r="N18" s="313" t="e">
        <f t="shared" si="9"/>
        <v>#VALUE!</v>
      </c>
      <c r="O18" s="312" t="str">
        <f>IF($J18=$B$54,O$3,IF($J18="","",'Investičné výdavky'!$D$15))</f>
        <v/>
      </c>
      <c r="P18" s="313" t="e">
        <f t="shared" si="1"/>
        <v>#VALUE!</v>
      </c>
      <c r="Q18" s="313" t="e">
        <f t="shared" si="10"/>
        <v>#VALUE!</v>
      </c>
      <c r="R18" s="313" t="e">
        <f t="shared" si="11"/>
        <v>#VALUE!</v>
      </c>
      <c r="S18" s="312" t="str">
        <f>IF($J18=$B$54,S$3,IF($J18="","",'Investičné výdavky'!$D$16))</f>
        <v/>
      </c>
      <c r="T18" s="313" t="e">
        <f t="shared" si="2"/>
        <v>#VALUE!</v>
      </c>
      <c r="U18" s="313" t="e">
        <f t="shared" si="12"/>
        <v>#VALUE!</v>
      </c>
      <c r="V18" s="313" t="e">
        <f t="shared" si="13"/>
        <v>#VALUE!</v>
      </c>
      <c r="W18" s="312" t="str">
        <f>IF($J18=$B$54,W$3,IF($J18="","",'Investičné výdavky'!$D$17))</f>
        <v/>
      </c>
      <c r="X18" s="313" t="e">
        <f t="shared" si="3"/>
        <v>#VALUE!</v>
      </c>
      <c r="Y18" s="313" t="e">
        <f t="shared" si="14"/>
        <v>#VALUE!</v>
      </c>
      <c r="Z18" s="313" t="e">
        <f t="shared" si="15"/>
        <v>#VALUE!</v>
      </c>
      <c r="AA18" s="312" t="str">
        <f>IF($J18=$B$54,AA$3,IF($J18="","",'Investičné výdavky'!$D$18))</f>
        <v/>
      </c>
      <c r="AB18" s="313" t="e">
        <f t="shared" si="4"/>
        <v>#VALUE!</v>
      </c>
      <c r="AC18" s="313" t="e">
        <f t="shared" si="16"/>
        <v>#VALUE!</v>
      </c>
      <c r="AD18" s="313" t="e">
        <f t="shared" si="17"/>
        <v>#VALUE!</v>
      </c>
      <c r="AE18" s="312" t="str">
        <f>IF($J18=$B$54,AE$3,IF($J18="","",'Investičné výdavky'!$D$19))</f>
        <v/>
      </c>
      <c r="AF18" s="313" t="e">
        <f t="shared" si="5"/>
        <v>#VALUE!</v>
      </c>
      <c r="AG18" s="313" t="e">
        <f t="shared" si="18"/>
        <v>#VALUE!</v>
      </c>
      <c r="AH18" s="313" t="e">
        <f t="shared" si="19"/>
        <v>#VALUE!</v>
      </c>
      <c r="AI18" s="312" t="str">
        <f>IF($J18=$B$54,AI$3,IF($J18="","",'Investičné výdavky'!$D$20))</f>
        <v/>
      </c>
      <c r="AJ18" s="313" t="e">
        <f t="shared" si="26"/>
        <v>#VALUE!</v>
      </c>
      <c r="AK18" s="313" t="e">
        <f t="shared" si="20"/>
        <v>#VALUE!</v>
      </c>
      <c r="AL18" s="313" t="e">
        <f t="shared" si="21"/>
        <v>#VALUE!</v>
      </c>
      <c r="AM18" s="312" t="str">
        <f>IF($J18=$B$54,AM$3,IF($J18="","",'Investičné výdavky'!$D$21))</f>
        <v/>
      </c>
      <c r="AN18" s="313" t="e">
        <f t="shared" si="27"/>
        <v>#VALUE!</v>
      </c>
      <c r="AO18" s="313" t="e">
        <f t="shared" si="22"/>
        <v>#VALUE!</v>
      </c>
      <c r="AP18" s="313" t="e">
        <f t="shared" si="23"/>
        <v>#VALUE!</v>
      </c>
      <c r="AQ18" s="312" t="str">
        <f>IF($J18=$B$54,AQ$3,IF($J18="","",'Investičné výdavky'!$D$22))</f>
        <v/>
      </c>
      <c r="AR18" s="313" t="e">
        <f t="shared" si="28"/>
        <v>#VALUE!</v>
      </c>
      <c r="AS18" s="313" t="e">
        <f t="shared" si="24"/>
        <v>#VALUE!</v>
      </c>
      <c r="AT18" s="313" t="e">
        <f t="shared" si="25"/>
        <v>#VALUE!</v>
      </c>
    </row>
    <row r="19" spans="1:46">
      <c r="A19" s="349"/>
      <c r="B19" s="349"/>
      <c r="C19" s="350"/>
      <c r="D19" s="374">
        <f t="shared" si="6"/>
        <v>0</v>
      </c>
      <c r="E19" s="374">
        <f t="shared" si="7"/>
        <v>0</v>
      </c>
      <c r="F19" s="351"/>
      <c r="G19" s="352"/>
      <c r="H19" s="352"/>
      <c r="I19" s="352"/>
      <c r="J19" s="352"/>
      <c r="K19" s="312" t="str">
        <f>IF($J19=$B$54,K$3,IF($J19="","",'Investičné výdavky'!$D$14))</f>
        <v/>
      </c>
      <c r="L19" s="313" t="e">
        <f t="shared" si="0"/>
        <v>#VALUE!</v>
      </c>
      <c r="M19" s="313" t="e">
        <f t="shared" si="8"/>
        <v>#VALUE!</v>
      </c>
      <c r="N19" s="313" t="e">
        <f t="shared" si="9"/>
        <v>#VALUE!</v>
      </c>
      <c r="O19" s="312" t="str">
        <f>IF($J19=$B$54,O$3,IF($J19="","",'Investičné výdavky'!$D$15))</f>
        <v/>
      </c>
      <c r="P19" s="313" t="e">
        <f t="shared" si="1"/>
        <v>#VALUE!</v>
      </c>
      <c r="Q19" s="313" t="e">
        <f t="shared" si="10"/>
        <v>#VALUE!</v>
      </c>
      <c r="R19" s="313" t="e">
        <f t="shared" si="11"/>
        <v>#VALUE!</v>
      </c>
      <c r="S19" s="312" t="str">
        <f>IF($J19=$B$54,S$3,IF($J19="","",'Investičné výdavky'!$D$16))</f>
        <v/>
      </c>
      <c r="T19" s="313" t="e">
        <f t="shared" si="2"/>
        <v>#VALUE!</v>
      </c>
      <c r="U19" s="313" t="e">
        <f t="shared" si="12"/>
        <v>#VALUE!</v>
      </c>
      <c r="V19" s="313" t="e">
        <f t="shared" si="13"/>
        <v>#VALUE!</v>
      </c>
      <c r="W19" s="312" t="str">
        <f>IF($J19=$B$54,W$3,IF($J19="","",'Investičné výdavky'!$D$17))</f>
        <v/>
      </c>
      <c r="X19" s="313" t="e">
        <f t="shared" si="3"/>
        <v>#VALUE!</v>
      </c>
      <c r="Y19" s="313" t="e">
        <f t="shared" si="14"/>
        <v>#VALUE!</v>
      </c>
      <c r="Z19" s="313" t="e">
        <f t="shared" si="15"/>
        <v>#VALUE!</v>
      </c>
      <c r="AA19" s="312" t="str">
        <f>IF($J19=$B$54,AA$3,IF($J19="","",'Investičné výdavky'!$D$18))</f>
        <v/>
      </c>
      <c r="AB19" s="313" t="e">
        <f t="shared" si="4"/>
        <v>#VALUE!</v>
      </c>
      <c r="AC19" s="313" t="e">
        <f t="shared" si="16"/>
        <v>#VALUE!</v>
      </c>
      <c r="AD19" s="313" t="e">
        <f t="shared" si="17"/>
        <v>#VALUE!</v>
      </c>
      <c r="AE19" s="312" t="str">
        <f>IF($J19=$B$54,AE$3,IF($J19="","",'Investičné výdavky'!$D$19))</f>
        <v/>
      </c>
      <c r="AF19" s="313" t="e">
        <f t="shared" si="5"/>
        <v>#VALUE!</v>
      </c>
      <c r="AG19" s="313" t="e">
        <f t="shared" si="18"/>
        <v>#VALUE!</v>
      </c>
      <c r="AH19" s="313" t="e">
        <f t="shared" si="19"/>
        <v>#VALUE!</v>
      </c>
      <c r="AI19" s="312" t="str">
        <f>IF($J19=$B$54,AI$3,IF($J19="","",'Investičné výdavky'!$D$20))</f>
        <v/>
      </c>
      <c r="AJ19" s="313" t="e">
        <f t="shared" si="26"/>
        <v>#VALUE!</v>
      </c>
      <c r="AK19" s="313" t="e">
        <f t="shared" si="20"/>
        <v>#VALUE!</v>
      </c>
      <c r="AL19" s="313" t="e">
        <f t="shared" si="21"/>
        <v>#VALUE!</v>
      </c>
      <c r="AM19" s="312" t="str">
        <f>IF($J19=$B$54,AM$3,IF($J19="","",'Investičné výdavky'!$D$21))</f>
        <v/>
      </c>
      <c r="AN19" s="313" t="e">
        <f t="shared" si="27"/>
        <v>#VALUE!</v>
      </c>
      <c r="AO19" s="313" t="e">
        <f t="shared" si="22"/>
        <v>#VALUE!</v>
      </c>
      <c r="AP19" s="313" t="e">
        <f t="shared" si="23"/>
        <v>#VALUE!</v>
      </c>
      <c r="AQ19" s="312" t="str">
        <f>IF($J19=$B$54,AQ$3,IF($J19="","",'Investičné výdavky'!$D$22))</f>
        <v/>
      </c>
      <c r="AR19" s="313" t="e">
        <f t="shared" si="28"/>
        <v>#VALUE!</v>
      </c>
      <c r="AS19" s="313" t="e">
        <f t="shared" si="24"/>
        <v>#VALUE!</v>
      </c>
      <c r="AT19" s="313" t="e">
        <f t="shared" si="25"/>
        <v>#VALUE!</v>
      </c>
    </row>
    <row r="20" spans="1:46">
      <c r="A20" s="349"/>
      <c r="B20" s="349"/>
      <c r="C20" s="350"/>
      <c r="D20" s="374">
        <f t="shared" si="6"/>
        <v>0</v>
      </c>
      <c r="E20" s="374">
        <f t="shared" si="7"/>
        <v>0</v>
      </c>
      <c r="F20" s="351"/>
      <c r="G20" s="352"/>
      <c r="H20" s="352"/>
      <c r="I20" s="352"/>
      <c r="J20" s="352"/>
      <c r="K20" s="312" t="str">
        <f>IF($J20=$B$54,K$3,IF($J20="","",'Investičné výdavky'!$D$14))</f>
        <v/>
      </c>
      <c r="L20" s="313" t="e">
        <f t="shared" si="0"/>
        <v>#VALUE!</v>
      </c>
      <c r="M20" s="313" t="e">
        <f t="shared" si="8"/>
        <v>#VALUE!</v>
      </c>
      <c r="N20" s="313" t="e">
        <f t="shared" si="9"/>
        <v>#VALUE!</v>
      </c>
      <c r="O20" s="312" t="str">
        <f>IF($J20=$B$54,O$3,IF($J20="","",'Investičné výdavky'!$D$15))</f>
        <v/>
      </c>
      <c r="P20" s="313" t="e">
        <f t="shared" si="1"/>
        <v>#VALUE!</v>
      </c>
      <c r="Q20" s="313" t="e">
        <f t="shared" si="10"/>
        <v>#VALUE!</v>
      </c>
      <c r="R20" s="313" t="e">
        <f t="shared" si="11"/>
        <v>#VALUE!</v>
      </c>
      <c r="S20" s="312" t="str">
        <f>IF($J20=$B$54,S$3,IF($J20="","",'Investičné výdavky'!$D$16))</f>
        <v/>
      </c>
      <c r="T20" s="313" t="e">
        <f t="shared" si="2"/>
        <v>#VALUE!</v>
      </c>
      <c r="U20" s="313" t="e">
        <f t="shared" si="12"/>
        <v>#VALUE!</v>
      </c>
      <c r="V20" s="313" t="e">
        <f t="shared" si="13"/>
        <v>#VALUE!</v>
      </c>
      <c r="W20" s="312" t="str">
        <f>IF($J20=$B$54,W$3,IF($J20="","",'Investičné výdavky'!$D$17))</f>
        <v/>
      </c>
      <c r="X20" s="313" t="e">
        <f t="shared" si="3"/>
        <v>#VALUE!</v>
      </c>
      <c r="Y20" s="313" t="e">
        <f t="shared" si="14"/>
        <v>#VALUE!</v>
      </c>
      <c r="Z20" s="313" t="e">
        <f t="shared" si="15"/>
        <v>#VALUE!</v>
      </c>
      <c r="AA20" s="312" t="str">
        <f>IF($J20=$B$54,AA$3,IF($J20="","",'Investičné výdavky'!$D$18))</f>
        <v/>
      </c>
      <c r="AB20" s="313" t="e">
        <f t="shared" si="4"/>
        <v>#VALUE!</v>
      </c>
      <c r="AC20" s="313" t="e">
        <f t="shared" si="16"/>
        <v>#VALUE!</v>
      </c>
      <c r="AD20" s="313" t="e">
        <f t="shared" si="17"/>
        <v>#VALUE!</v>
      </c>
      <c r="AE20" s="312" t="str">
        <f>IF($J20=$B$54,AE$3,IF($J20="","",'Investičné výdavky'!$D$19))</f>
        <v/>
      </c>
      <c r="AF20" s="313" t="e">
        <f t="shared" si="5"/>
        <v>#VALUE!</v>
      </c>
      <c r="AG20" s="313" t="e">
        <f t="shared" si="18"/>
        <v>#VALUE!</v>
      </c>
      <c r="AH20" s="313" t="e">
        <f t="shared" si="19"/>
        <v>#VALUE!</v>
      </c>
      <c r="AI20" s="312" t="str">
        <f>IF($J20=$B$54,AI$3,IF($J20="","",'Investičné výdavky'!$D$20))</f>
        <v/>
      </c>
      <c r="AJ20" s="313" t="e">
        <f t="shared" si="26"/>
        <v>#VALUE!</v>
      </c>
      <c r="AK20" s="313" t="e">
        <f t="shared" si="20"/>
        <v>#VALUE!</v>
      </c>
      <c r="AL20" s="313" t="e">
        <f t="shared" si="21"/>
        <v>#VALUE!</v>
      </c>
      <c r="AM20" s="312" t="str">
        <f>IF($J20=$B$54,AM$3,IF($J20="","",'Investičné výdavky'!$D$21))</f>
        <v/>
      </c>
      <c r="AN20" s="313" t="e">
        <f t="shared" si="27"/>
        <v>#VALUE!</v>
      </c>
      <c r="AO20" s="313" t="e">
        <f t="shared" si="22"/>
        <v>#VALUE!</v>
      </c>
      <c r="AP20" s="313" t="e">
        <f t="shared" si="23"/>
        <v>#VALUE!</v>
      </c>
      <c r="AQ20" s="312" t="str">
        <f>IF($J20=$B$54,AQ$3,IF($J20="","",'Investičné výdavky'!$D$22))</f>
        <v/>
      </c>
      <c r="AR20" s="313" t="e">
        <f t="shared" si="28"/>
        <v>#VALUE!</v>
      </c>
      <c r="AS20" s="313" t="e">
        <f t="shared" si="24"/>
        <v>#VALUE!</v>
      </c>
      <c r="AT20" s="313" t="e">
        <f t="shared" si="25"/>
        <v>#VALUE!</v>
      </c>
    </row>
    <row r="21" spans="1:46">
      <c r="A21" s="349"/>
      <c r="B21" s="349"/>
      <c r="C21" s="350"/>
      <c r="D21" s="374">
        <f t="shared" si="6"/>
        <v>0</v>
      </c>
      <c r="E21" s="374">
        <f t="shared" si="7"/>
        <v>0</v>
      </c>
      <c r="F21" s="351"/>
      <c r="G21" s="352"/>
      <c r="H21" s="352"/>
      <c r="I21" s="352"/>
      <c r="J21" s="352"/>
      <c r="K21" s="312" t="str">
        <f>IF($J21=$B$54,K$3,IF($J21="","",'Investičné výdavky'!$D$14))</f>
        <v/>
      </c>
      <c r="L21" s="313" t="e">
        <f t="shared" si="0"/>
        <v>#VALUE!</v>
      </c>
      <c r="M21" s="313" t="e">
        <f t="shared" si="8"/>
        <v>#VALUE!</v>
      </c>
      <c r="N21" s="313" t="e">
        <f t="shared" si="9"/>
        <v>#VALUE!</v>
      </c>
      <c r="O21" s="312" t="str">
        <f>IF($J21=$B$54,O$3,IF($J21="","",'Investičné výdavky'!$D$15))</f>
        <v/>
      </c>
      <c r="P21" s="313" t="e">
        <f t="shared" si="1"/>
        <v>#VALUE!</v>
      </c>
      <c r="Q21" s="313" t="e">
        <f t="shared" si="10"/>
        <v>#VALUE!</v>
      </c>
      <c r="R21" s="313" t="e">
        <f t="shared" si="11"/>
        <v>#VALUE!</v>
      </c>
      <c r="S21" s="312" t="str">
        <f>IF($J21=$B$54,S$3,IF($J21="","",'Investičné výdavky'!$D$16))</f>
        <v/>
      </c>
      <c r="T21" s="313" t="e">
        <f t="shared" si="2"/>
        <v>#VALUE!</v>
      </c>
      <c r="U21" s="313" t="e">
        <f t="shared" si="12"/>
        <v>#VALUE!</v>
      </c>
      <c r="V21" s="313" t="e">
        <f t="shared" si="13"/>
        <v>#VALUE!</v>
      </c>
      <c r="W21" s="312" t="str">
        <f>IF($J21=$B$54,W$3,IF($J21="","",'Investičné výdavky'!$D$17))</f>
        <v/>
      </c>
      <c r="X21" s="313" t="e">
        <f t="shared" si="3"/>
        <v>#VALUE!</v>
      </c>
      <c r="Y21" s="313" t="e">
        <f t="shared" si="14"/>
        <v>#VALUE!</v>
      </c>
      <c r="Z21" s="313" t="e">
        <f t="shared" si="15"/>
        <v>#VALUE!</v>
      </c>
      <c r="AA21" s="312" t="str">
        <f>IF($J21=$B$54,AA$3,IF($J21="","",'Investičné výdavky'!$D$18))</f>
        <v/>
      </c>
      <c r="AB21" s="313" t="e">
        <f t="shared" si="4"/>
        <v>#VALUE!</v>
      </c>
      <c r="AC21" s="313" t="e">
        <f t="shared" si="16"/>
        <v>#VALUE!</v>
      </c>
      <c r="AD21" s="313" t="e">
        <f t="shared" si="17"/>
        <v>#VALUE!</v>
      </c>
      <c r="AE21" s="312" t="str">
        <f>IF($J21=$B$54,AE$3,IF($J21="","",'Investičné výdavky'!$D$19))</f>
        <v/>
      </c>
      <c r="AF21" s="313" t="e">
        <f t="shared" si="5"/>
        <v>#VALUE!</v>
      </c>
      <c r="AG21" s="313" t="e">
        <f t="shared" si="18"/>
        <v>#VALUE!</v>
      </c>
      <c r="AH21" s="313" t="e">
        <f t="shared" si="19"/>
        <v>#VALUE!</v>
      </c>
      <c r="AI21" s="312" t="str">
        <f>IF($J21=$B$54,AI$3,IF($J21="","",'Investičné výdavky'!$D$20))</f>
        <v/>
      </c>
      <c r="AJ21" s="313" t="e">
        <f t="shared" si="26"/>
        <v>#VALUE!</v>
      </c>
      <c r="AK21" s="313" t="e">
        <f t="shared" si="20"/>
        <v>#VALUE!</v>
      </c>
      <c r="AL21" s="313" t="e">
        <f t="shared" si="21"/>
        <v>#VALUE!</v>
      </c>
      <c r="AM21" s="312" t="str">
        <f>IF($J21=$B$54,AM$3,IF($J21="","",'Investičné výdavky'!$D$21))</f>
        <v/>
      </c>
      <c r="AN21" s="313" t="e">
        <f t="shared" si="27"/>
        <v>#VALUE!</v>
      </c>
      <c r="AO21" s="313" t="e">
        <f t="shared" si="22"/>
        <v>#VALUE!</v>
      </c>
      <c r="AP21" s="313" t="e">
        <f t="shared" si="23"/>
        <v>#VALUE!</v>
      </c>
      <c r="AQ21" s="312" t="str">
        <f>IF($J21=$B$54,AQ$3,IF($J21="","",'Investičné výdavky'!$D$22))</f>
        <v/>
      </c>
      <c r="AR21" s="313" t="e">
        <f t="shared" si="28"/>
        <v>#VALUE!</v>
      </c>
      <c r="AS21" s="313" t="e">
        <f t="shared" si="24"/>
        <v>#VALUE!</v>
      </c>
      <c r="AT21" s="313" t="e">
        <f t="shared" si="25"/>
        <v>#VALUE!</v>
      </c>
    </row>
    <row r="22" spans="1:46" s="322" customFormat="1">
      <c r="A22" s="315" t="s">
        <v>247</v>
      </c>
      <c r="B22" s="315"/>
      <c r="C22" s="316">
        <f>SUM(C4:C21)</f>
        <v>0</v>
      </c>
      <c r="D22" s="316">
        <f>SUM(D4:D21)</f>
        <v>0</v>
      </c>
      <c r="E22" s="316">
        <f>SUM(E4:E21)</f>
        <v>0</v>
      </c>
      <c r="F22" s="317"/>
      <c r="G22" s="317"/>
      <c r="H22" s="317" t="s">
        <v>44</v>
      </c>
      <c r="I22" s="318" t="e">
        <f>(SUMIF(I4:I21,H22,C4:C21))/C22</f>
        <v>#DIV/0!</v>
      </c>
      <c r="J22" s="319"/>
      <c r="K22" s="319"/>
      <c r="L22" s="320" t="e">
        <f>K4*C4+K5*C5+C6*K6+K7*C7+C8*K8+K9*C9+C10*K10+K11*C11+C12*K12+K13*C13+C14*K14+K15*C15+C16*K16+K17*C17+C18*K18+K19*C19+C20*K20+K21*C21</f>
        <v>#VALUE!</v>
      </c>
      <c r="M22" s="321" t="e">
        <f>$D8*K8+$D9*K9+$D10*K10+$D11*K11+$D12*K12+$D13*K13+$D14*K14+$D15*K15+$D16*K16+$D17*K17+$D18*K18+$D19*K19+$D20*K20+$D21*K21+$D4*K4+$D5*K5+$D6*K6+$D7*K7</f>
        <v>#VALUE!</v>
      </c>
      <c r="N22" s="321" t="e">
        <f>M22-L22</f>
        <v>#VALUE!</v>
      </c>
      <c r="O22" s="319"/>
      <c r="P22" s="321" t="e">
        <f>$D8*O8+$D9*O9+$D10*O10+$D11*O11+$D12*O12+$D13*O13+$D14*O14+$D15*O15+$D16*O16+$D17*O17+$D18*O18+$D19*O19+$D20*O20+$D21*O21+$D4*O4+$D5*O5+$D6*O6+$D7*O7</f>
        <v>#VALUE!</v>
      </c>
      <c r="Q22" s="321"/>
      <c r="R22" s="321"/>
      <c r="S22" s="319"/>
      <c r="T22" s="321" t="e">
        <f>$D8*S8+$D9*S9+$D10*S10+$D11*S11+$D12*S12+$D13*S13+$D14*S14+$D15*S15+$D16*S16+$D17*S17+$D18*S18+$D19*S19+$D20*S20+$D21*S21+$D4*S4+$D5*S5+$D6*S6+$D7*S7</f>
        <v>#VALUE!</v>
      </c>
      <c r="U22" s="321"/>
      <c r="V22" s="321"/>
      <c r="W22" s="319"/>
      <c r="X22" s="321" t="e">
        <f>$D8*W8+$D9*W9+$D10*W10+$D11*W11+$D12*W12+$D13*W13+$D14*W14+$D15*W15+$D16*W16+$D17*W17+$D18*W18+$D19*W19+$D20*W20+$D21*W21+$D4*W4+$D5*W5+$D6*W6+$D7*W7</f>
        <v>#VALUE!</v>
      </c>
      <c r="Y22" s="321"/>
      <c r="Z22" s="321"/>
      <c r="AA22" s="319"/>
      <c r="AB22" s="321" t="e">
        <f>$D8*AA8+$D9*AA9+$D10*AA10+$D11*AA11+$D12*AA12+$D13*AA13+$D14*AA14+$D15*AA15+$D16*AA16+$D17*AA17+$D18*AA18+$D19*AA19+$D20*AA20+$D21*AA21+$D4*AA4+$D5*AA5+$D6*AA6+$D7*AA7</f>
        <v>#VALUE!</v>
      </c>
      <c r="AC22" s="321"/>
      <c r="AD22" s="321"/>
      <c r="AE22" s="319"/>
      <c r="AF22" s="321"/>
      <c r="AG22" s="321"/>
      <c r="AH22" s="321"/>
      <c r="AI22" s="321"/>
      <c r="AJ22" s="321"/>
      <c r="AK22" s="321"/>
      <c r="AL22" s="321"/>
      <c r="AM22" s="321"/>
      <c r="AN22" s="321"/>
      <c r="AO22" s="321"/>
      <c r="AP22" s="321"/>
      <c r="AQ22" s="321"/>
      <c r="AR22" s="321"/>
      <c r="AS22" s="321"/>
      <c r="AT22" s="321"/>
    </row>
    <row r="23" spans="1:46">
      <c r="A23" s="323"/>
      <c r="B23" s="323"/>
      <c r="C23" s="324"/>
      <c r="D23" s="324"/>
      <c r="E23" s="324"/>
      <c r="F23" s="325"/>
      <c r="I23" s="327"/>
      <c r="J23" s="327"/>
      <c r="K23" s="328"/>
      <c r="O23" s="328"/>
      <c r="P23" s="328"/>
      <c r="Q23" s="328"/>
      <c r="R23" s="328"/>
      <c r="S23" s="328"/>
      <c r="T23" s="328"/>
      <c r="U23" s="328"/>
      <c r="V23" s="328"/>
      <c r="W23" s="328"/>
      <c r="X23" s="328"/>
      <c r="Y23" s="328"/>
      <c r="Z23" s="328"/>
      <c r="AA23" s="328"/>
      <c r="AB23" s="328"/>
      <c r="AC23" s="328"/>
      <c r="AD23" s="328"/>
      <c r="AE23" s="328"/>
      <c r="AF23" s="328"/>
      <c r="AG23" s="328"/>
      <c r="AH23" s="328"/>
    </row>
    <row r="24" spans="1:46" hidden="1">
      <c r="A24" s="323"/>
      <c r="B24" s="323"/>
      <c r="C24" s="324"/>
      <c r="D24" s="324"/>
      <c r="E24" s="324"/>
      <c r="F24" s="325"/>
      <c r="I24" s="327"/>
      <c r="J24" s="327"/>
      <c r="K24" s="328"/>
      <c r="O24" s="328"/>
      <c r="P24" s="328"/>
      <c r="Q24" s="328"/>
      <c r="R24" s="328"/>
      <c r="S24" s="328"/>
      <c r="T24" s="328"/>
      <c r="U24" s="328"/>
      <c r="V24" s="328"/>
      <c r="W24" s="328"/>
      <c r="X24" s="328"/>
      <c r="Y24" s="328"/>
      <c r="Z24" s="328"/>
      <c r="AA24" s="328"/>
      <c r="AB24" s="328"/>
      <c r="AC24" s="328"/>
      <c r="AD24" s="328"/>
      <c r="AE24" s="328"/>
      <c r="AF24" s="328"/>
      <c r="AG24" s="328"/>
      <c r="AH24" s="328"/>
    </row>
    <row r="25" spans="1:46" s="299" customFormat="1" ht="14.4" hidden="1">
      <c r="A25" s="386" t="s">
        <v>51</v>
      </c>
      <c r="B25" s="388" t="s">
        <v>52</v>
      </c>
      <c r="C25" s="381" t="s">
        <v>31</v>
      </c>
      <c r="D25" s="381" t="s">
        <v>32</v>
      </c>
      <c r="E25" s="381" t="s">
        <v>33</v>
      </c>
      <c r="F25" s="381" t="s">
        <v>2</v>
      </c>
      <c r="G25" s="381" t="s">
        <v>34</v>
      </c>
      <c r="H25" s="381" t="s">
        <v>35</v>
      </c>
      <c r="I25" s="381" t="s">
        <v>36</v>
      </c>
      <c r="J25" s="381" t="s">
        <v>37</v>
      </c>
      <c r="K25" s="383" t="s">
        <v>38</v>
      </c>
      <c r="L25" s="384"/>
      <c r="M25" s="384"/>
      <c r="N25" s="384"/>
      <c r="O25" s="384"/>
      <c r="P25" s="384"/>
      <c r="Q25" s="384"/>
      <c r="R25" s="384"/>
      <c r="S25" s="384"/>
      <c r="T25" s="384"/>
      <c r="U25" s="384"/>
      <c r="V25" s="384"/>
      <c r="W25" s="384"/>
      <c r="X25" s="384"/>
      <c r="Y25" s="384"/>
      <c r="Z25" s="384"/>
      <c r="AA25" s="385"/>
      <c r="AB25" s="297"/>
      <c r="AC25" s="297"/>
      <c r="AD25" s="297"/>
      <c r="AE25" s="298">
        <f>SUM(K27,O27,S27,W27,AA27,AE27,AI27,AM27,AQ27)</f>
        <v>0</v>
      </c>
      <c r="AF25" s="297"/>
      <c r="AG25" s="297"/>
      <c r="AH25" s="297"/>
      <c r="AI25" s="297"/>
      <c r="AJ25" s="297"/>
      <c r="AK25" s="297"/>
      <c r="AL25" s="297"/>
      <c r="AM25" s="297"/>
      <c r="AN25" s="297"/>
      <c r="AO25" s="297"/>
      <c r="AP25" s="297"/>
      <c r="AQ25" s="297"/>
      <c r="AR25" s="297"/>
      <c r="AS25" s="297"/>
      <c r="AT25" s="297"/>
    </row>
    <row r="26" spans="1:46" s="299" customFormat="1" hidden="1">
      <c r="A26" s="386"/>
      <c r="B26" s="388"/>
      <c r="C26" s="381"/>
      <c r="D26" s="381"/>
      <c r="E26" s="381"/>
      <c r="F26" s="381"/>
      <c r="G26" s="381"/>
      <c r="H26" s="381"/>
      <c r="I26" s="381"/>
      <c r="J26" s="381"/>
      <c r="K26" s="329">
        <f>K2</f>
        <v>2016</v>
      </c>
      <c r="L26" s="330"/>
      <c r="M26" s="330"/>
      <c r="N26" s="330"/>
      <c r="O26" s="300">
        <f>K26+1</f>
        <v>2017</v>
      </c>
      <c r="P26" s="300"/>
      <c r="Q26" s="300"/>
      <c r="R26" s="300"/>
      <c r="S26" s="300">
        <f>O26+1</f>
        <v>2018</v>
      </c>
      <c r="T26" s="300"/>
      <c r="U26" s="300"/>
      <c r="V26" s="300"/>
      <c r="W26" s="300">
        <f>S26+1</f>
        <v>2019</v>
      </c>
      <c r="X26" s="300"/>
      <c r="Y26" s="300"/>
      <c r="Z26" s="300"/>
      <c r="AA26" s="300">
        <f>W26+1</f>
        <v>2020</v>
      </c>
      <c r="AB26" s="300"/>
      <c r="AC26" s="300"/>
      <c r="AD26" s="300"/>
      <c r="AE26" s="300">
        <f>AA26+1</f>
        <v>2021</v>
      </c>
      <c r="AF26" s="300"/>
      <c r="AG26" s="302"/>
      <c r="AH26" s="302"/>
      <c r="AI26" s="300" t="str">
        <f>IF(AI2="","",AE26+1)</f>
        <v/>
      </c>
      <c r="AJ26" s="300"/>
      <c r="AK26" s="300"/>
      <c r="AL26" s="300"/>
      <c r="AM26" s="300" t="str">
        <f>IF(AM2="","",AI26+1)</f>
        <v/>
      </c>
      <c r="AN26" s="300"/>
      <c r="AO26" s="300"/>
      <c r="AP26" s="300"/>
      <c r="AQ26" s="300" t="str">
        <f>IF(AQ2="","",AM26+1)</f>
        <v/>
      </c>
      <c r="AR26" s="300"/>
      <c r="AS26" s="300"/>
      <c r="AT26" s="300"/>
    </row>
    <row r="27" spans="1:46" s="307" customFormat="1" ht="14.4" hidden="1">
      <c r="A27" s="387"/>
      <c r="B27" s="382"/>
      <c r="C27" s="382"/>
      <c r="D27" s="382"/>
      <c r="E27" s="382"/>
      <c r="F27" s="382"/>
      <c r="G27" s="382"/>
      <c r="H27" s="382"/>
      <c r="I27" s="382"/>
      <c r="J27" s="382"/>
      <c r="K27" s="303">
        <f>K3</f>
        <v>0</v>
      </c>
      <c r="L27" s="303" t="str">
        <f t="shared" ref="L27:AE27" si="29">L3</f>
        <v>bez DPH</v>
      </c>
      <c r="M27" s="303" t="s">
        <v>189</v>
      </c>
      <c r="N27" s="303" t="s">
        <v>115</v>
      </c>
      <c r="O27" s="303">
        <f t="shared" si="29"/>
        <v>0</v>
      </c>
      <c r="P27" s="303" t="str">
        <f t="shared" si="29"/>
        <v>bez DPH</v>
      </c>
      <c r="Q27" s="303" t="s">
        <v>189</v>
      </c>
      <c r="R27" s="303" t="s">
        <v>115</v>
      </c>
      <c r="S27" s="303">
        <f t="shared" si="29"/>
        <v>0</v>
      </c>
      <c r="T27" s="303" t="str">
        <f t="shared" si="29"/>
        <v>bez DPH</v>
      </c>
      <c r="U27" s="303" t="s">
        <v>189</v>
      </c>
      <c r="V27" s="303" t="s">
        <v>115</v>
      </c>
      <c r="W27" s="303">
        <f t="shared" si="29"/>
        <v>0</v>
      </c>
      <c r="X27" s="303" t="str">
        <f t="shared" si="29"/>
        <v>bez DPH</v>
      </c>
      <c r="Y27" s="303" t="s">
        <v>189</v>
      </c>
      <c r="Z27" s="303" t="s">
        <v>115</v>
      </c>
      <c r="AA27" s="303">
        <f t="shared" si="29"/>
        <v>0</v>
      </c>
      <c r="AB27" s="303" t="str">
        <f t="shared" si="29"/>
        <v>bez DPH</v>
      </c>
      <c r="AC27" s="303" t="s">
        <v>189</v>
      </c>
      <c r="AD27" s="303" t="s">
        <v>115</v>
      </c>
      <c r="AE27" s="303">
        <f t="shared" si="29"/>
        <v>0</v>
      </c>
      <c r="AF27" s="303" t="str">
        <f>IF(AF$2="","","bez DPH")</f>
        <v/>
      </c>
      <c r="AG27" s="303" t="str">
        <f>IF(AG$2="","","s DPH")</f>
        <v/>
      </c>
      <c r="AH27" s="303" t="str">
        <f>IF(AH$2="","","DPH")</f>
        <v/>
      </c>
      <c r="AI27" s="303">
        <f>AI3</f>
        <v>0</v>
      </c>
      <c r="AJ27" s="303" t="str">
        <f>IF(AJ$2="","","bez DPH")</f>
        <v/>
      </c>
      <c r="AK27" s="303" t="str">
        <f>IF(AK$2="","","s DPH")</f>
        <v/>
      </c>
      <c r="AL27" s="303" t="str">
        <f>IF(AL$2="","","DPH")</f>
        <v/>
      </c>
      <c r="AM27" s="303">
        <f>AM3</f>
        <v>0</v>
      </c>
      <c r="AN27" s="303" t="str">
        <f>IF(AN$2="","","bez DPH")</f>
        <v/>
      </c>
      <c r="AO27" s="303" t="str">
        <f>IF(AO$2="","","s DPH")</f>
        <v/>
      </c>
      <c r="AP27" s="303" t="str">
        <f>IF(AP$2="","","DPH")</f>
        <v/>
      </c>
      <c r="AQ27" s="303">
        <f>AQ3</f>
        <v>0</v>
      </c>
      <c r="AR27" s="303" t="str">
        <f>IF(AR$2="","","bez DPH")</f>
        <v/>
      </c>
      <c r="AS27" s="303" t="str">
        <f>IF(AS$2="","","s DPH")</f>
        <v/>
      </c>
      <c r="AT27" s="303" t="str">
        <f>IF(AT$2="","","DPH")</f>
        <v/>
      </c>
    </row>
    <row r="28" spans="1:46" hidden="1">
      <c r="A28" s="308"/>
      <c r="B28" s="308"/>
      <c r="C28" s="309"/>
      <c r="D28" s="309"/>
      <c r="E28" s="309"/>
      <c r="F28" s="310"/>
      <c r="G28" s="311"/>
      <c r="H28" s="311"/>
      <c r="I28" s="311"/>
      <c r="J28" s="311"/>
      <c r="K28" s="312" t="str">
        <f>IF($J28=$B$54,K$3,IF($J28="","",'Investičné výdavky'!$D$14))</f>
        <v/>
      </c>
      <c r="L28" s="313" t="e">
        <f t="shared" ref="L28:L34" si="30">K28*$C28</f>
        <v>#VALUE!</v>
      </c>
      <c r="M28" s="313" t="e">
        <f>K28*$D28</f>
        <v>#VALUE!</v>
      </c>
      <c r="N28" s="313" t="e">
        <f t="shared" ref="N28:N34" si="31">M28-L28</f>
        <v>#VALUE!</v>
      </c>
      <c r="O28" s="312" t="str">
        <f>IF($J28=$B$54,O$3,IF($J28="","",'Investičné výdavky'!$D$15))</f>
        <v/>
      </c>
      <c r="P28" s="313" t="e">
        <f t="shared" ref="P28:P34" si="32">O28*$C28</f>
        <v>#VALUE!</v>
      </c>
      <c r="Q28" s="313" t="e">
        <f>O28*$D28</f>
        <v>#VALUE!</v>
      </c>
      <c r="R28" s="313" t="e">
        <f t="shared" ref="R28:R34" si="33">Q28-P28</f>
        <v>#VALUE!</v>
      </c>
      <c r="S28" s="312" t="str">
        <f>IF($J28=$B$54,S$3,IF($J28="","",'Investičné výdavky'!$D$16))</f>
        <v/>
      </c>
      <c r="T28" s="313" t="e">
        <f t="shared" ref="T28:T34" si="34">S28*$C28</f>
        <v>#VALUE!</v>
      </c>
      <c r="U28" s="313" t="e">
        <f>S28*$D28</f>
        <v>#VALUE!</v>
      </c>
      <c r="V28" s="313" t="e">
        <f t="shared" ref="V28:V34" si="35">U28-T28</f>
        <v>#VALUE!</v>
      </c>
      <c r="W28" s="312" t="str">
        <f>IF($J28=$B$54,W$3,IF($J28="","",'Investičné výdavky'!$D$17))</f>
        <v/>
      </c>
      <c r="X28" s="313" t="e">
        <f t="shared" ref="X28:X34" si="36">W28*$C28</f>
        <v>#VALUE!</v>
      </c>
      <c r="Y28" s="313" t="e">
        <f>W28*$D28</f>
        <v>#VALUE!</v>
      </c>
      <c r="Z28" s="313" t="e">
        <f t="shared" ref="Z28:Z34" si="37">Y28-X28</f>
        <v>#VALUE!</v>
      </c>
      <c r="AA28" s="312" t="str">
        <f>IF($J28=$B$54,AA$3,IF($J28="","",'Investičné výdavky'!$D$18))</f>
        <v/>
      </c>
      <c r="AB28" s="313" t="e">
        <f t="shared" ref="AB28:AB34" si="38">AA28*$C28</f>
        <v>#VALUE!</v>
      </c>
      <c r="AC28" s="313" t="e">
        <f>AA28*$D28</f>
        <v>#VALUE!</v>
      </c>
      <c r="AD28" s="313" t="e">
        <f t="shared" ref="AD28:AD34" si="39">AC28-AB28</f>
        <v>#VALUE!</v>
      </c>
      <c r="AE28" s="312" t="str">
        <f>IF($J28=$B$54,AE$3,IF($J28="","",'Investičné výdavky'!$D$19))</f>
        <v/>
      </c>
      <c r="AF28" s="313" t="e">
        <f t="shared" ref="AF28:AF34" si="40">AE28*$C28</f>
        <v>#VALUE!</v>
      </c>
      <c r="AG28" s="313" t="e">
        <f>AE28*$D28</f>
        <v>#VALUE!</v>
      </c>
      <c r="AH28" s="313" t="e">
        <f t="shared" ref="AH28:AH34" si="41">AG28-AF28</f>
        <v>#VALUE!</v>
      </c>
      <c r="AI28" s="312" t="str">
        <f>IF($J28=$B$54,AI$3,IF($J28="","",'Investičné výdavky'!$D$20))</f>
        <v/>
      </c>
      <c r="AJ28" s="313" t="e">
        <f t="shared" ref="AJ28:AJ34" si="42">AI28*$C28</f>
        <v>#VALUE!</v>
      </c>
      <c r="AK28" s="313" t="e">
        <f>AI28*$D28</f>
        <v>#VALUE!</v>
      </c>
      <c r="AL28" s="313" t="e">
        <f t="shared" ref="AL28:AL34" si="43">AK28-AJ28</f>
        <v>#VALUE!</v>
      </c>
      <c r="AM28" s="312" t="str">
        <f>IF($J28=$B$54,AM$3,IF($J28="","",'Investičné výdavky'!$D$21))</f>
        <v/>
      </c>
      <c r="AN28" s="313" t="e">
        <f t="shared" ref="AN28:AN34" si="44">AM28*$C28</f>
        <v>#VALUE!</v>
      </c>
      <c r="AO28" s="313" t="e">
        <f>AM28*$D28</f>
        <v>#VALUE!</v>
      </c>
      <c r="AP28" s="313" t="e">
        <f t="shared" ref="AP28:AP34" si="45">AO28-AN28</f>
        <v>#VALUE!</v>
      </c>
      <c r="AQ28" s="312" t="str">
        <f>IF($J28=$B$54,AQ$3,IF($J28="","",'Investičné výdavky'!$D$22))</f>
        <v/>
      </c>
      <c r="AR28" s="313" t="e">
        <f t="shared" ref="AR28:AR34" si="46">AQ28*$C28</f>
        <v>#VALUE!</v>
      </c>
      <c r="AS28" s="313" t="e">
        <f>AQ28*$D28</f>
        <v>#VALUE!</v>
      </c>
      <c r="AT28" s="313" t="e">
        <f t="shared" ref="AT28:AT34" si="47">AS28-AR28</f>
        <v>#VALUE!</v>
      </c>
    </row>
    <row r="29" spans="1:46" hidden="1">
      <c r="A29" s="308"/>
      <c r="B29" s="308"/>
      <c r="C29" s="309"/>
      <c r="D29" s="309"/>
      <c r="E29" s="309"/>
      <c r="F29" s="310"/>
      <c r="G29" s="311"/>
      <c r="H29" s="311"/>
      <c r="I29" s="311"/>
      <c r="J29" s="311"/>
      <c r="K29" s="312" t="str">
        <f>IF($J29=$B$54,K$3,IF($J29="","",'Investičné výdavky'!$D$14))</f>
        <v/>
      </c>
      <c r="L29" s="313" t="e">
        <f t="shared" si="30"/>
        <v>#VALUE!</v>
      </c>
      <c r="M29" s="313" t="e">
        <f t="shared" ref="M29:M34" si="48">K29*$D29</f>
        <v>#VALUE!</v>
      </c>
      <c r="N29" s="313" t="e">
        <f t="shared" si="31"/>
        <v>#VALUE!</v>
      </c>
      <c r="O29" s="312" t="str">
        <f>IF($J29=$B$54,O$3,IF($J29="","",'Investičné výdavky'!$D$15))</f>
        <v/>
      </c>
      <c r="P29" s="313" t="e">
        <f t="shared" si="32"/>
        <v>#VALUE!</v>
      </c>
      <c r="Q29" s="313" t="e">
        <f t="shared" ref="Q29:Q34" si="49">O29*$D29</f>
        <v>#VALUE!</v>
      </c>
      <c r="R29" s="313" t="e">
        <f t="shared" si="33"/>
        <v>#VALUE!</v>
      </c>
      <c r="S29" s="312" t="str">
        <f>IF($J29=$B$54,S$3,IF($J29="","",'Investičné výdavky'!$D$16))</f>
        <v/>
      </c>
      <c r="T29" s="313" t="e">
        <f t="shared" si="34"/>
        <v>#VALUE!</v>
      </c>
      <c r="U29" s="313" t="e">
        <f t="shared" ref="U29:U34" si="50">S29*$D29</f>
        <v>#VALUE!</v>
      </c>
      <c r="V29" s="313" t="e">
        <f t="shared" si="35"/>
        <v>#VALUE!</v>
      </c>
      <c r="W29" s="312" t="str">
        <f>IF($J29=$B$54,W$3,IF($J29="","",'Investičné výdavky'!$D$17))</f>
        <v/>
      </c>
      <c r="X29" s="313" t="e">
        <f t="shared" si="36"/>
        <v>#VALUE!</v>
      </c>
      <c r="Y29" s="313" t="e">
        <f t="shared" ref="Y29:Y34" si="51">W29*$D29</f>
        <v>#VALUE!</v>
      </c>
      <c r="Z29" s="313" t="e">
        <f t="shared" si="37"/>
        <v>#VALUE!</v>
      </c>
      <c r="AA29" s="312" t="str">
        <f>IF($J29=$B$54,AA$3,IF($J29="","",'Investičné výdavky'!$D$18))</f>
        <v/>
      </c>
      <c r="AB29" s="313" t="e">
        <f t="shared" si="38"/>
        <v>#VALUE!</v>
      </c>
      <c r="AC29" s="313" t="e">
        <f t="shared" ref="AC29:AC34" si="52">AA29*$D29</f>
        <v>#VALUE!</v>
      </c>
      <c r="AD29" s="313" t="e">
        <f t="shared" si="39"/>
        <v>#VALUE!</v>
      </c>
      <c r="AE29" s="312" t="str">
        <f>IF($J29=$B$54,AE$3,IF($J29="","",'Investičné výdavky'!$D$19))</f>
        <v/>
      </c>
      <c r="AF29" s="313" t="e">
        <f t="shared" si="40"/>
        <v>#VALUE!</v>
      </c>
      <c r="AG29" s="313" t="e">
        <f t="shared" ref="AG29:AG34" si="53">AE29*$D29</f>
        <v>#VALUE!</v>
      </c>
      <c r="AH29" s="313" t="e">
        <f t="shared" si="41"/>
        <v>#VALUE!</v>
      </c>
      <c r="AI29" s="312" t="str">
        <f>IF($J29=$B$54,AI$3,IF($J29="","",'Investičné výdavky'!$D$20))</f>
        <v/>
      </c>
      <c r="AJ29" s="313" t="e">
        <f t="shared" si="42"/>
        <v>#VALUE!</v>
      </c>
      <c r="AK29" s="313" t="e">
        <f t="shared" ref="AK29:AK34" si="54">AI29*$D29</f>
        <v>#VALUE!</v>
      </c>
      <c r="AL29" s="313" t="e">
        <f t="shared" si="43"/>
        <v>#VALUE!</v>
      </c>
      <c r="AM29" s="312" t="str">
        <f>IF($J29=$B$54,AM$3,IF($J29="","",'Investičné výdavky'!$D$21))</f>
        <v/>
      </c>
      <c r="AN29" s="313" t="e">
        <f t="shared" si="44"/>
        <v>#VALUE!</v>
      </c>
      <c r="AO29" s="313" t="e">
        <f t="shared" ref="AO29:AO34" si="55">AM29*$D29</f>
        <v>#VALUE!</v>
      </c>
      <c r="AP29" s="313" t="e">
        <f t="shared" si="45"/>
        <v>#VALUE!</v>
      </c>
      <c r="AQ29" s="312" t="str">
        <f>IF($J29=$B$54,AQ$3,IF($J29="","",'Investičné výdavky'!$D$22))</f>
        <v/>
      </c>
      <c r="AR29" s="313" t="e">
        <f t="shared" si="46"/>
        <v>#VALUE!</v>
      </c>
      <c r="AS29" s="313" t="e">
        <f t="shared" ref="AS29:AS34" si="56">AQ29*$D29</f>
        <v>#VALUE!</v>
      </c>
      <c r="AT29" s="313" t="e">
        <f t="shared" si="47"/>
        <v>#VALUE!</v>
      </c>
    </row>
    <row r="30" spans="1:46" hidden="1">
      <c r="A30" s="308"/>
      <c r="B30" s="308"/>
      <c r="C30" s="309"/>
      <c r="D30" s="309"/>
      <c r="E30" s="309"/>
      <c r="F30" s="310"/>
      <c r="G30" s="311"/>
      <c r="H30" s="311"/>
      <c r="I30" s="311"/>
      <c r="J30" s="311"/>
      <c r="K30" s="312" t="str">
        <f>IF($J30=$B$54,K$3,IF($J30="","",'Investičné výdavky'!$D$14))</f>
        <v/>
      </c>
      <c r="L30" s="313" t="e">
        <f t="shared" si="30"/>
        <v>#VALUE!</v>
      </c>
      <c r="M30" s="313" t="e">
        <f t="shared" si="48"/>
        <v>#VALUE!</v>
      </c>
      <c r="N30" s="313" t="e">
        <f t="shared" si="31"/>
        <v>#VALUE!</v>
      </c>
      <c r="O30" s="312" t="str">
        <f>IF($J30=$B$54,O$3,IF($J30="","",'Investičné výdavky'!$D$15))</f>
        <v/>
      </c>
      <c r="P30" s="313" t="e">
        <f t="shared" si="32"/>
        <v>#VALUE!</v>
      </c>
      <c r="Q30" s="313" t="e">
        <f t="shared" si="49"/>
        <v>#VALUE!</v>
      </c>
      <c r="R30" s="313" t="e">
        <f t="shared" si="33"/>
        <v>#VALUE!</v>
      </c>
      <c r="S30" s="312" t="str">
        <f>IF($J30=$B$54,S$3,IF($J30="","",'Investičné výdavky'!$D$16))</f>
        <v/>
      </c>
      <c r="T30" s="313" t="e">
        <f t="shared" si="34"/>
        <v>#VALUE!</v>
      </c>
      <c r="U30" s="313" t="e">
        <f t="shared" si="50"/>
        <v>#VALUE!</v>
      </c>
      <c r="V30" s="313" t="e">
        <f t="shared" si="35"/>
        <v>#VALUE!</v>
      </c>
      <c r="W30" s="312" t="str">
        <f>IF($J30=$B$54,W$3,IF($J30="","",'Investičné výdavky'!$D$17))</f>
        <v/>
      </c>
      <c r="X30" s="313" t="e">
        <f t="shared" si="36"/>
        <v>#VALUE!</v>
      </c>
      <c r="Y30" s="313" t="e">
        <f t="shared" si="51"/>
        <v>#VALUE!</v>
      </c>
      <c r="Z30" s="313" t="e">
        <f t="shared" si="37"/>
        <v>#VALUE!</v>
      </c>
      <c r="AA30" s="312" t="str">
        <f>IF($J30=$B$54,AA$3,IF($J30="","",'Investičné výdavky'!$D$18))</f>
        <v/>
      </c>
      <c r="AB30" s="313" t="e">
        <f t="shared" si="38"/>
        <v>#VALUE!</v>
      </c>
      <c r="AC30" s="313" t="e">
        <f t="shared" si="52"/>
        <v>#VALUE!</v>
      </c>
      <c r="AD30" s="313" t="e">
        <f t="shared" si="39"/>
        <v>#VALUE!</v>
      </c>
      <c r="AE30" s="312" t="str">
        <f>IF($J30=$B$54,AE$3,IF($J30="","",'Investičné výdavky'!$D$19))</f>
        <v/>
      </c>
      <c r="AF30" s="313" t="e">
        <f t="shared" si="40"/>
        <v>#VALUE!</v>
      </c>
      <c r="AG30" s="313" t="e">
        <f t="shared" si="53"/>
        <v>#VALUE!</v>
      </c>
      <c r="AH30" s="313" t="e">
        <f t="shared" si="41"/>
        <v>#VALUE!</v>
      </c>
      <c r="AI30" s="312" t="str">
        <f>IF($J30=$B$54,AI$3,IF($J30="","",'Investičné výdavky'!$D$20))</f>
        <v/>
      </c>
      <c r="AJ30" s="313" t="e">
        <f t="shared" si="42"/>
        <v>#VALUE!</v>
      </c>
      <c r="AK30" s="313" t="e">
        <f t="shared" si="54"/>
        <v>#VALUE!</v>
      </c>
      <c r="AL30" s="313" t="e">
        <f t="shared" si="43"/>
        <v>#VALUE!</v>
      </c>
      <c r="AM30" s="312" t="str">
        <f>IF($J30=$B$54,AM$3,IF($J30="","",'Investičné výdavky'!$D$21))</f>
        <v/>
      </c>
      <c r="AN30" s="313" t="e">
        <f t="shared" si="44"/>
        <v>#VALUE!</v>
      </c>
      <c r="AO30" s="313" t="e">
        <f t="shared" si="55"/>
        <v>#VALUE!</v>
      </c>
      <c r="AP30" s="313" t="e">
        <f t="shared" si="45"/>
        <v>#VALUE!</v>
      </c>
      <c r="AQ30" s="312" t="str">
        <f>IF($J30=$B$54,AQ$3,IF($J30="","",'Investičné výdavky'!$D$22))</f>
        <v/>
      </c>
      <c r="AR30" s="313" t="e">
        <f t="shared" si="46"/>
        <v>#VALUE!</v>
      </c>
      <c r="AS30" s="313" t="e">
        <f t="shared" si="56"/>
        <v>#VALUE!</v>
      </c>
      <c r="AT30" s="313" t="e">
        <f t="shared" si="47"/>
        <v>#VALUE!</v>
      </c>
    </row>
    <row r="31" spans="1:46" hidden="1">
      <c r="A31" s="308"/>
      <c r="B31" s="308"/>
      <c r="C31" s="309"/>
      <c r="D31" s="309"/>
      <c r="E31" s="309"/>
      <c r="F31" s="310"/>
      <c r="G31" s="311"/>
      <c r="H31" s="311"/>
      <c r="I31" s="311"/>
      <c r="J31" s="311"/>
      <c r="K31" s="312" t="str">
        <f>IF($J31=$B$54,K$3,IF($J31="","",'Investičné výdavky'!$D$14))</f>
        <v/>
      </c>
      <c r="L31" s="313" t="e">
        <f t="shared" si="30"/>
        <v>#VALUE!</v>
      </c>
      <c r="M31" s="313" t="e">
        <f t="shared" si="48"/>
        <v>#VALUE!</v>
      </c>
      <c r="N31" s="313" t="e">
        <f t="shared" si="31"/>
        <v>#VALUE!</v>
      </c>
      <c r="O31" s="312" t="str">
        <f>IF($J31=$B$54,O$3,IF($J31="","",'Investičné výdavky'!$D$15))</f>
        <v/>
      </c>
      <c r="P31" s="313" t="e">
        <f t="shared" si="32"/>
        <v>#VALUE!</v>
      </c>
      <c r="Q31" s="313" t="e">
        <f t="shared" si="49"/>
        <v>#VALUE!</v>
      </c>
      <c r="R31" s="313" t="e">
        <f t="shared" si="33"/>
        <v>#VALUE!</v>
      </c>
      <c r="S31" s="312" t="str">
        <f>IF($J31=$B$54,S$3,IF($J31="","",'Investičné výdavky'!$D$16))</f>
        <v/>
      </c>
      <c r="T31" s="313" t="e">
        <f t="shared" si="34"/>
        <v>#VALUE!</v>
      </c>
      <c r="U31" s="313" t="e">
        <f t="shared" si="50"/>
        <v>#VALUE!</v>
      </c>
      <c r="V31" s="313" t="e">
        <f t="shared" si="35"/>
        <v>#VALUE!</v>
      </c>
      <c r="W31" s="312" t="str">
        <f>IF($J31=$B$54,W$3,IF($J31="","",'Investičné výdavky'!$D$17))</f>
        <v/>
      </c>
      <c r="X31" s="313" t="e">
        <f t="shared" si="36"/>
        <v>#VALUE!</v>
      </c>
      <c r="Y31" s="313" t="e">
        <f t="shared" si="51"/>
        <v>#VALUE!</v>
      </c>
      <c r="Z31" s="313" t="e">
        <f t="shared" si="37"/>
        <v>#VALUE!</v>
      </c>
      <c r="AA31" s="312" t="str">
        <f>IF($J31=$B$54,AA$3,IF($J31="","",'Investičné výdavky'!$D$18))</f>
        <v/>
      </c>
      <c r="AB31" s="313" t="e">
        <f t="shared" si="38"/>
        <v>#VALUE!</v>
      </c>
      <c r="AC31" s="313" t="e">
        <f t="shared" si="52"/>
        <v>#VALUE!</v>
      </c>
      <c r="AD31" s="313" t="e">
        <f t="shared" si="39"/>
        <v>#VALUE!</v>
      </c>
      <c r="AE31" s="312" t="str">
        <f>IF($J31=$B$54,AE$3,IF($J31="","",'Investičné výdavky'!$D$19))</f>
        <v/>
      </c>
      <c r="AF31" s="313" t="e">
        <f t="shared" si="40"/>
        <v>#VALUE!</v>
      </c>
      <c r="AG31" s="313" t="e">
        <f t="shared" si="53"/>
        <v>#VALUE!</v>
      </c>
      <c r="AH31" s="313" t="e">
        <f t="shared" si="41"/>
        <v>#VALUE!</v>
      </c>
      <c r="AI31" s="312" t="str">
        <f>IF($J31=$B$54,AI$3,IF($J31="","",'Investičné výdavky'!$D$20))</f>
        <v/>
      </c>
      <c r="AJ31" s="313" t="e">
        <f t="shared" si="42"/>
        <v>#VALUE!</v>
      </c>
      <c r="AK31" s="313" t="e">
        <f t="shared" si="54"/>
        <v>#VALUE!</v>
      </c>
      <c r="AL31" s="313" t="e">
        <f t="shared" si="43"/>
        <v>#VALUE!</v>
      </c>
      <c r="AM31" s="312" t="str">
        <f>IF($J31=$B$54,AM$3,IF($J31="","",'Investičné výdavky'!$D$21))</f>
        <v/>
      </c>
      <c r="AN31" s="313" t="e">
        <f t="shared" si="44"/>
        <v>#VALUE!</v>
      </c>
      <c r="AO31" s="313" t="e">
        <f t="shared" si="55"/>
        <v>#VALUE!</v>
      </c>
      <c r="AP31" s="313" t="e">
        <f t="shared" si="45"/>
        <v>#VALUE!</v>
      </c>
      <c r="AQ31" s="312" t="str">
        <f>IF($J31=$B$54,AQ$3,IF($J31="","",'Investičné výdavky'!$D$22))</f>
        <v/>
      </c>
      <c r="AR31" s="313" t="e">
        <f t="shared" si="46"/>
        <v>#VALUE!</v>
      </c>
      <c r="AS31" s="313" t="e">
        <f t="shared" si="56"/>
        <v>#VALUE!</v>
      </c>
      <c r="AT31" s="313" t="e">
        <f t="shared" si="47"/>
        <v>#VALUE!</v>
      </c>
    </row>
    <row r="32" spans="1:46" hidden="1">
      <c r="A32" s="308"/>
      <c r="B32" s="308"/>
      <c r="C32" s="309"/>
      <c r="D32" s="309"/>
      <c r="E32" s="309"/>
      <c r="F32" s="310"/>
      <c r="G32" s="311"/>
      <c r="H32" s="311"/>
      <c r="I32" s="311"/>
      <c r="J32" s="311"/>
      <c r="K32" s="312" t="str">
        <f>IF($J32=$B$54,K$3,IF($J32="","",'Investičné výdavky'!$D$14))</f>
        <v/>
      </c>
      <c r="L32" s="313" t="e">
        <f t="shared" si="30"/>
        <v>#VALUE!</v>
      </c>
      <c r="M32" s="313" t="e">
        <f t="shared" si="48"/>
        <v>#VALUE!</v>
      </c>
      <c r="N32" s="313" t="e">
        <f t="shared" si="31"/>
        <v>#VALUE!</v>
      </c>
      <c r="O32" s="312" t="str">
        <f>IF($J32=$B$54,O$3,IF($J32="","",'Investičné výdavky'!$D$15))</f>
        <v/>
      </c>
      <c r="P32" s="313" t="e">
        <f t="shared" si="32"/>
        <v>#VALUE!</v>
      </c>
      <c r="Q32" s="313" t="e">
        <f t="shared" si="49"/>
        <v>#VALUE!</v>
      </c>
      <c r="R32" s="313" t="e">
        <f t="shared" si="33"/>
        <v>#VALUE!</v>
      </c>
      <c r="S32" s="312" t="str">
        <f>IF($J32=$B$54,S$3,IF($J32="","",'Investičné výdavky'!$D$16))</f>
        <v/>
      </c>
      <c r="T32" s="313" t="e">
        <f t="shared" si="34"/>
        <v>#VALUE!</v>
      </c>
      <c r="U32" s="313" t="e">
        <f t="shared" si="50"/>
        <v>#VALUE!</v>
      </c>
      <c r="V32" s="313" t="e">
        <f t="shared" si="35"/>
        <v>#VALUE!</v>
      </c>
      <c r="W32" s="312" t="str">
        <f>IF($J32=$B$54,W$3,IF($J32="","",'Investičné výdavky'!$D$17))</f>
        <v/>
      </c>
      <c r="X32" s="313" t="e">
        <f t="shared" si="36"/>
        <v>#VALUE!</v>
      </c>
      <c r="Y32" s="313" t="e">
        <f t="shared" si="51"/>
        <v>#VALUE!</v>
      </c>
      <c r="Z32" s="313" t="e">
        <f t="shared" si="37"/>
        <v>#VALUE!</v>
      </c>
      <c r="AA32" s="312" t="str">
        <f>IF($J32=$B$54,AA$3,IF($J32="","",'Investičné výdavky'!$D$18))</f>
        <v/>
      </c>
      <c r="AB32" s="313" t="e">
        <f t="shared" si="38"/>
        <v>#VALUE!</v>
      </c>
      <c r="AC32" s="313" t="e">
        <f t="shared" si="52"/>
        <v>#VALUE!</v>
      </c>
      <c r="AD32" s="313" t="e">
        <f t="shared" si="39"/>
        <v>#VALUE!</v>
      </c>
      <c r="AE32" s="312" t="str">
        <f>IF($J32=$B$54,AE$3,IF($J32="","",'Investičné výdavky'!$D$19))</f>
        <v/>
      </c>
      <c r="AF32" s="313" t="e">
        <f t="shared" si="40"/>
        <v>#VALUE!</v>
      </c>
      <c r="AG32" s="313" t="e">
        <f t="shared" si="53"/>
        <v>#VALUE!</v>
      </c>
      <c r="AH32" s="313" t="e">
        <f t="shared" si="41"/>
        <v>#VALUE!</v>
      </c>
      <c r="AI32" s="312" t="str">
        <f>IF($J32=$B$54,AI$3,IF($J32="","",'Investičné výdavky'!$D$20))</f>
        <v/>
      </c>
      <c r="AJ32" s="313" t="e">
        <f t="shared" si="42"/>
        <v>#VALUE!</v>
      </c>
      <c r="AK32" s="313" t="e">
        <f t="shared" si="54"/>
        <v>#VALUE!</v>
      </c>
      <c r="AL32" s="313" t="e">
        <f t="shared" si="43"/>
        <v>#VALUE!</v>
      </c>
      <c r="AM32" s="312" t="str">
        <f>IF($J32=$B$54,AM$3,IF($J32="","",'Investičné výdavky'!$D$21))</f>
        <v/>
      </c>
      <c r="AN32" s="313" t="e">
        <f t="shared" si="44"/>
        <v>#VALUE!</v>
      </c>
      <c r="AO32" s="313" t="e">
        <f t="shared" si="55"/>
        <v>#VALUE!</v>
      </c>
      <c r="AP32" s="313" t="e">
        <f t="shared" si="45"/>
        <v>#VALUE!</v>
      </c>
      <c r="AQ32" s="312" t="str">
        <f>IF($J32=$B$54,AQ$3,IF($J32="","",'Investičné výdavky'!$D$22))</f>
        <v/>
      </c>
      <c r="AR32" s="313" t="e">
        <f t="shared" si="46"/>
        <v>#VALUE!</v>
      </c>
      <c r="AS32" s="313" t="e">
        <f t="shared" si="56"/>
        <v>#VALUE!</v>
      </c>
      <c r="AT32" s="313" t="e">
        <f t="shared" si="47"/>
        <v>#VALUE!</v>
      </c>
    </row>
    <row r="33" spans="1:46" hidden="1">
      <c r="A33" s="308"/>
      <c r="B33" s="308"/>
      <c r="C33" s="309"/>
      <c r="D33" s="309"/>
      <c r="E33" s="309"/>
      <c r="F33" s="310"/>
      <c r="G33" s="311"/>
      <c r="H33" s="311"/>
      <c r="I33" s="311"/>
      <c r="J33" s="311"/>
      <c r="K33" s="312" t="str">
        <f>IF($J33=$B$54,K$3,IF($J33="","",'Investičné výdavky'!$D$14))</f>
        <v/>
      </c>
      <c r="L33" s="313" t="e">
        <f t="shared" si="30"/>
        <v>#VALUE!</v>
      </c>
      <c r="M33" s="313" t="e">
        <f t="shared" si="48"/>
        <v>#VALUE!</v>
      </c>
      <c r="N33" s="313" t="e">
        <f t="shared" si="31"/>
        <v>#VALUE!</v>
      </c>
      <c r="O33" s="312" t="str">
        <f>IF($J33=$B$54,O$3,IF($J33="","",'Investičné výdavky'!$D$15))</f>
        <v/>
      </c>
      <c r="P33" s="313" t="e">
        <f t="shared" si="32"/>
        <v>#VALUE!</v>
      </c>
      <c r="Q33" s="313" t="e">
        <f t="shared" si="49"/>
        <v>#VALUE!</v>
      </c>
      <c r="R33" s="313" t="e">
        <f t="shared" si="33"/>
        <v>#VALUE!</v>
      </c>
      <c r="S33" s="312" t="str">
        <f>IF($J33=$B$54,S$3,IF($J33="","",'Investičné výdavky'!$D$16))</f>
        <v/>
      </c>
      <c r="T33" s="313" t="e">
        <f t="shared" si="34"/>
        <v>#VALUE!</v>
      </c>
      <c r="U33" s="313" t="e">
        <f t="shared" si="50"/>
        <v>#VALUE!</v>
      </c>
      <c r="V33" s="313" t="e">
        <f t="shared" si="35"/>
        <v>#VALUE!</v>
      </c>
      <c r="W33" s="312" t="str">
        <f>IF($J33=$B$54,W$3,IF($J33="","",'Investičné výdavky'!$D$17))</f>
        <v/>
      </c>
      <c r="X33" s="313" t="e">
        <f t="shared" si="36"/>
        <v>#VALUE!</v>
      </c>
      <c r="Y33" s="313" t="e">
        <f t="shared" si="51"/>
        <v>#VALUE!</v>
      </c>
      <c r="Z33" s="313" t="e">
        <f t="shared" si="37"/>
        <v>#VALUE!</v>
      </c>
      <c r="AA33" s="312" t="str">
        <f>IF($J33=$B$54,AA$3,IF($J33="","",'Investičné výdavky'!$D$18))</f>
        <v/>
      </c>
      <c r="AB33" s="313" t="e">
        <f t="shared" si="38"/>
        <v>#VALUE!</v>
      </c>
      <c r="AC33" s="313" t="e">
        <f t="shared" si="52"/>
        <v>#VALUE!</v>
      </c>
      <c r="AD33" s="313" t="e">
        <f t="shared" si="39"/>
        <v>#VALUE!</v>
      </c>
      <c r="AE33" s="312" t="str">
        <f>IF($J33=$B$54,AE$3,IF($J33="","",'Investičné výdavky'!$D$19))</f>
        <v/>
      </c>
      <c r="AF33" s="313" t="e">
        <f t="shared" si="40"/>
        <v>#VALUE!</v>
      </c>
      <c r="AG33" s="313" t="e">
        <f t="shared" si="53"/>
        <v>#VALUE!</v>
      </c>
      <c r="AH33" s="313" t="e">
        <f t="shared" si="41"/>
        <v>#VALUE!</v>
      </c>
      <c r="AI33" s="312" t="str">
        <f>IF($J33=$B$54,AI$3,IF($J33="","",'Investičné výdavky'!$D$20))</f>
        <v/>
      </c>
      <c r="AJ33" s="313" t="e">
        <f t="shared" si="42"/>
        <v>#VALUE!</v>
      </c>
      <c r="AK33" s="313" t="e">
        <f t="shared" si="54"/>
        <v>#VALUE!</v>
      </c>
      <c r="AL33" s="313" t="e">
        <f t="shared" si="43"/>
        <v>#VALUE!</v>
      </c>
      <c r="AM33" s="312" t="str">
        <f>IF($J33=$B$54,AM$3,IF($J33="","",'Investičné výdavky'!$D$21))</f>
        <v/>
      </c>
      <c r="AN33" s="313" t="e">
        <f t="shared" si="44"/>
        <v>#VALUE!</v>
      </c>
      <c r="AO33" s="313" t="e">
        <f t="shared" si="55"/>
        <v>#VALUE!</v>
      </c>
      <c r="AP33" s="313" t="e">
        <f t="shared" si="45"/>
        <v>#VALUE!</v>
      </c>
      <c r="AQ33" s="312" t="str">
        <f>IF($J33=$B$54,AQ$3,IF($J33="","",'Investičné výdavky'!$D$22))</f>
        <v/>
      </c>
      <c r="AR33" s="313" t="e">
        <f t="shared" si="46"/>
        <v>#VALUE!</v>
      </c>
      <c r="AS33" s="313" t="e">
        <f t="shared" si="56"/>
        <v>#VALUE!</v>
      </c>
      <c r="AT33" s="313" t="e">
        <f t="shared" si="47"/>
        <v>#VALUE!</v>
      </c>
    </row>
    <row r="34" spans="1:46" hidden="1">
      <c r="A34" s="308"/>
      <c r="B34" s="308"/>
      <c r="C34" s="309"/>
      <c r="D34" s="309"/>
      <c r="E34" s="309"/>
      <c r="F34" s="310"/>
      <c r="G34" s="311"/>
      <c r="H34" s="311"/>
      <c r="I34" s="311"/>
      <c r="J34" s="311"/>
      <c r="K34" s="312" t="str">
        <f>IF($J34=$B$54,K$3,IF($J34="","",'Investičné výdavky'!$D$14))</f>
        <v/>
      </c>
      <c r="L34" s="313" t="e">
        <f t="shared" si="30"/>
        <v>#VALUE!</v>
      </c>
      <c r="M34" s="313" t="e">
        <f t="shared" si="48"/>
        <v>#VALUE!</v>
      </c>
      <c r="N34" s="313" t="e">
        <f t="shared" si="31"/>
        <v>#VALUE!</v>
      </c>
      <c r="O34" s="312" t="str">
        <f>IF($J34=$B$54,O$3,IF($J34="","",'Investičné výdavky'!$D$15))</f>
        <v/>
      </c>
      <c r="P34" s="313" t="e">
        <f t="shared" si="32"/>
        <v>#VALUE!</v>
      </c>
      <c r="Q34" s="313" t="e">
        <f t="shared" si="49"/>
        <v>#VALUE!</v>
      </c>
      <c r="R34" s="313" t="e">
        <f t="shared" si="33"/>
        <v>#VALUE!</v>
      </c>
      <c r="S34" s="312" t="str">
        <f>IF($J34=$B$54,S$3,IF($J34="","",'Investičné výdavky'!$D$16))</f>
        <v/>
      </c>
      <c r="T34" s="313" t="e">
        <f t="shared" si="34"/>
        <v>#VALUE!</v>
      </c>
      <c r="U34" s="313" t="e">
        <f t="shared" si="50"/>
        <v>#VALUE!</v>
      </c>
      <c r="V34" s="313" t="e">
        <f t="shared" si="35"/>
        <v>#VALUE!</v>
      </c>
      <c r="W34" s="312" t="str">
        <f>IF($J34=$B$54,W$3,IF($J34="","",'Investičné výdavky'!$D$17))</f>
        <v/>
      </c>
      <c r="X34" s="313" t="e">
        <f t="shared" si="36"/>
        <v>#VALUE!</v>
      </c>
      <c r="Y34" s="313" t="e">
        <f t="shared" si="51"/>
        <v>#VALUE!</v>
      </c>
      <c r="Z34" s="313" t="e">
        <f t="shared" si="37"/>
        <v>#VALUE!</v>
      </c>
      <c r="AA34" s="312" t="str">
        <f>IF($J34=$B$54,AA$3,IF($J34="","",'Investičné výdavky'!$D$18))</f>
        <v/>
      </c>
      <c r="AB34" s="313" t="e">
        <f t="shared" si="38"/>
        <v>#VALUE!</v>
      </c>
      <c r="AC34" s="313" t="e">
        <f t="shared" si="52"/>
        <v>#VALUE!</v>
      </c>
      <c r="AD34" s="313" t="e">
        <f t="shared" si="39"/>
        <v>#VALUE!</v>
      </c>
      <c r="AE34" s="312" t="str">
        <f>IF($J34=$B$54,AE$3,IF($J34="","",'Investičné výdavky'!$D$19))</f>
        <v/>
      </c>
      <c r="AF34" s="313" t="e">
        <f t="shared" si="40"/>
        <v>#VALUE!</v>
      </c>
      <c r="AG34" s="313" t="e">
        <f t="shared" si="53"/>
        <v>#VALUE!</v>
      </c>
      <c r="AH34" s="313" t="e">
        <f t="shared" si="41"/>
        <v>#VALUE!</v>
      </c>
      <c r="AI34" s="312" t="str">
        <f>IF($J34=$B$54,AI$3,IF($J34="","",'Investičné výdavky'!$D$20))</f>
        <v/>
      </c>
      <c r="AJ34" s="313" t="e">
        <f t="shared" si="42"/>
        <v>#VALUE!</v>
      </c>
      <c r="AK34" s="313" t="e">
        <f t="shared" si="54"/>
        <v>#VALUE!</v>
      </c>
      <c r="AL34" s="313" t="e">
        <f t="shared" si="43"/>
        <v>#VALUE!</v>
      </c>
      <c r="AM34" s="312" t="str">
        <f>IF($J34=$B$54,AM$3,IF($J34="","",'Investičné výdavky'!$D$21))</f>
        <v/>
      </c>
      <c r="AN34" s="313" t="e">
        <f t="shared" si="44"/>
        <v>#VALUE!</v>
      </c>
      <c r="AO34" s="313" t="e">
        <f t="shared" si="55"/>
        <v>#VALUE!</v>
      </c>
      <c r="AP34" s="313" t="e">
        <f t="shared" si="45"/>
        <v>#VALUE!</v>
      </c>
      <c r="AQ34" s="312" t="str">
        <f>IF($J34=$B$54,AQ$3,IF($J34="","",'Investičné výdavky'!$D$22))</f>
        <v/>
      </c>
      <c r="AR34" s="313" t="e">
        <f t="shared" si="46"/>
        <v>#VALUE!</v>
      </c>
      <c r="AS34" s="313" t="e">
        <f t="shared" si="56"/>
        <v>#VALUE!</v>
      </c>
      <c r="AT34" s="313" t="e">
        <f t="shared" si="47"/>
        <v>#VALUE!</v>
      </c>
    </row>
    <row r="35" spans="1:46" s="322" customFormat="1" hidden="1">
      <c r="A35" s="331" t="s">
        <v>53</v>
      </c>
      <c r="B35" s="331"/>
      <c r="C35" s="332">
        <f>SUM(C28:C34)</f>
        <v>0</v>
      </c>
      <c r="D35" s="332">
        <f>SUM(D28:D34)</f>
        <v>0</v>
      </c>
      <c r="E35" s="332">
        <f>SUM(E28:E34)</f>
        <v>0</v>
      </c>
      <c r="F35" s="317"/>
      <c r="G35" s="317"/>
      <c r="H35" s="317"/>
      <c r="I35" s="317"/>
      <c r="J35" s="317"/>
      <c r="K35" s="317"/>
      <c r="L35" s="333" t="e">
        <f>$D28*K28+$D29*K29+$D30*K30+$D31*K31+$D32*K32+$D33*K33+$D34*K34</f>
        <v>#VALUE!</v>
      </c>
      <c r="M35" s="333"/>
      <c r="N35" s="321" t="e">
        <f>M35-L35</f>
        <v>#VALUE!</v>
      </c>
      <c r="O35" s="317"/>
      <c r="P35" s="333" t="e">
        <f>$D28*O28+$D29*O29+$D30*O30+$D31*O31+$D32*O32+$D33*O33+$D34*O34</f>
        <v>#VALUE!</v>
      </c>
      <c r="Q35" s="333"/>
      <c r="R35" s="333"/>
      <c r="S35" s="317"/>
      <c r="T35" s="333" t="e">
        <f>$D28*S28+$D29*S29+$D30*S30+$D31*S31+$D32*S32+$D33*S33+$D34*S34</f>
        <v>#VALUE!</v>
      </c>
      <c r="U35" s="333"/>
      <c r="V35" s="333"/>
      <c r="W35" s="317"/>
      <c r="X35" s="333" t="e">
        <f>$D28*W28+$D29*W29+$D30*W30+$D31*W31+$D32*W32+$D33*W33+$D34*W34</f>
        <v>#VALUE!</v>
      </c>
      <c r="Y35" s="333"/>
      <c r="Z35" s="333"/>
      <c r="AA35" s="317"/>
      <c r="AB35" s="333" t="e">
        <f>$D28*AA28+$D29*AA29+$D30*AA30+$D31*AA31+$D32*AA32+$D33*AA33+$D34*AA34</f>
        <v>#VALUE!</v>
      </c>
      <c r="AC35" s="333"/>
      <c r="AD35" s="333"/>
      <c r="AE35" s="317"/>
      <c r="AF35" s="333"/>
      <c r="AG35" s="333"/>
      <c r="AH35" s="333"/>
      <c r="AI35" s="333"/>
      <c r="AJ35" s="333"/>
      <c r="AK35" s="333"/>
      <c r="AL35" s="333"/>
      <c r="AM35" s="333"/>
      <c r="AN35" s="333"/>
      <c r="AO35" s="333"/>
      <c r="AP35" s="333"/>
      <c r="AQ35" s="333"/>
      <c r="AR35" s="333"/>
      <c r="AS35" s="333"/>
      <c r="AT35" s="333"/>
    </row>
    <row r="36" spans="1:46" hidden="1">
      <c r="K36" s="307"/>
      <c r="L36" s="335"/>
      <c r="M36" s="335"/>
      <c r="N36" s="335"/>
      <c r="O36" s="307"/>
      <c r="P36" s="307"/>
      <c r="Q36" s="307"/>
      <c r="R36" s="307"/>
      <c r="S36" s="307"/>
      <c r="T36" s="307"/>
      <c r="U36" s="307"/>
      <c r="V36" s="307"/>
      <c r="W36" s="307"/>
      <c r="X36" s="307"/>
      <c r="Y36" s="307"/>
      <c r="Z36" s="307"/>
      <c r="AA36" s="307"/>
      <c r="AB36" s="307"/>
      <c r="AC36" s="307"/>
      <c r="AD36" s="307"/>
    </row>
    <row r="37" spans="1:46">
      <c r="C37" s="336"/>
      <c r="D37" s="336"/>
      <c r="K37" s="307"/>
      <c r="L37" s="335"/>
      <c r="M37" s="335"/>
      <c r="N37" s="335"/>
      <c r="O37" s="307"/>
      <c r="P37" s="307"/>
      <c r="Q37" s="307"/>
      <c r="R37" s="307"/>
      <c r="S37" s="307"/>
      <c r="T37" s="307"/>
      <c r="U37" s="307"/>
      <c r="V37" s="307"/>
      <c r="W37" s="307"/>
      <c r="X37" s="307"/>
      <c r="Y37" s="307"/>
      <c r="Z37" s="307"/>
      <c r="AA37" s="307"/>
      <c r="AB37" s="307"/>
      <c r="AC37" s="307"/>
      <c r="AD37" s="307"/>
    </row>
    <row r="38" spans="1:46" s="299" customFormat="1" ht="14.4" customHeight="1">
      <c r="A38" s="386" t="s">
        <v>51</v>
      </c>
      <c r="B38" s="388" t="s">
        <v>52</v>
      </c>
      <c r="C38" s="381" t="s">
        <v>31</v>
      </c>
      <c r="D38" s="381" t="s">
        <v>32</v>
      </c>
      <c r="E38" s="381" t="s">
        <v>33</v>
      </c>
      <c r="F38" s="381" t="s">
        <v>2</v>
      </c>
      <c r="G38" s="381" t="s">
        <v>34</v>
      </c>
      <c r="H38" s="381" t="s">
        <v>35</v>
      </c>
      <c r="I38" s="381" t="s">
        <v>36</v>
      </c>
      <c r="J38" s="381" t="s">
        <v>37</v>
      </c>
      <c r="K38" s="383" t="s">
        <v>38</v>
      </c>
      <c r="L38" s="384"/>
      <c r="M38" s="384"/>
      <c r="N38" s="384"/>
      <c r="O38" s="384"/>
      <c r="P38" s="384"/>
      <c r="Q38" s="384"/>
      <c r="R38" s="384"/>
      <c r="S38" s="384"/>
      <c r="T38" s="384"/>
      <c r="U38" s="384"/>
      <c r="V38" s="384"/>
      <c r="W38" s="384"/>
      <c r="X38" s="384"/>
      <c r="Y38" s="384"/>
      <c r="Z38" s="384"/>
      <c r="AA38" s="385"/>
      <c r="AB38" s="297"/>
      <c r="AC38" s="297"/>
      <c r="AD38" s="297"/>
      <c r="AE38" s="298">
        <f>SUM(K40+O40+S40+W40+AA40+AE40+AI40+AM40+AQ40)</f>
        <v>0</v>
      </c>
      <c r="AF38" s="297"/>
      <c r="AG38" s="297"/>
      <c r="AH38" s="297"/>
      <c r="AI38" s="298"/>
      <c r="AJ38" s="297"/>
      <c r="AK38" s="297"/>
      <c r="AL38" s="297"/>
      <c r="AM38" s="298"/>
      <c r="AN38" s="297"/>
      <c r="AO38" s="297"/>
      <c r="AP38" s="297"/>
      <c r="AQ38" s="298"/>
      <c r="AR38" s="297"/>
      <c r="AS38" s="297"/>
      <c r="AT38" s="297"/>
    </row>
    <row r="39" spans="1:46" s="299" customFormat="1">
      <c r="A39" s="386"/>
      <c r="B39" s="388"/>
      <c r="C39" s="381"/>
      <c r="D39" s="381"/>
      <c r="E39" s="381"/>
      <c r="F39" s="381"/>
      <c r="G39" s="381"/>
      <c r="H39" s="381"/>
      <c r="I39" s="381"/>
      <c r="J39" s="381"/>
      <c r="K39" s="329">
        <f>K2</f>
        <v>2016</v>
      </c>
      <c r="L39" s="330"/>
      <c r="M39" s="330"/>
      <c r="N39" s="330"/>
      <c r="O39" s="300">
        <f>K39+1</f>
        <v>2017</v>
      </c>
      <c r="P39" s="300"/>
      <c r="Q39" s="300"/>
      <c r="R39" s="300"/>
      <c r="S39" s="300">
        <f>O39+1</f>
        <v>2018</v>
      </c>
      <c r="T39" s="300"/>
      <c r="U39" s="300"/>
      <c r="V39" s="300"/>
      <c r="W39" s="300">
        <f>S39+1</f>
        <v>2019</v>
      </c>
      <c r="X39" s="300"/>
      <c r="Y39" s="300"/>
      <c r="Z39" s="300"/>
      <c r="AA39" s="300">
        <f>W39+1</f>
        <v>2020</v>
      </c>
      <c r="AB39" s="300"/>
      <c r="AC39" s="300"/>
      <c r="AD39" s="300"/>
      <c r="AE39" s="300">
        <f>AA39+1</f>
        <v>2021</v>
      </c>
      <c r="AF39" s="300"/>
      <c r="AG39" s="300"/>
      <c r="AH39" s="300"/>
      <c r="AI39" s="300" t="str">
        <f>IF(AI2="","",AE39+1)</f>
        <v/>
      </c>
      <c r="AJ39" s="300"/>
      <c r="AK39" s="300"/>
      <c r="AL39" s="300"/>
      <c r="AM39" s="300" t="str">
        <f>IF(AM2="","",AI39+1)</f>
        <v/>
      </c>
      <c r="AN39" s="300"/>
      <c r="AO39" s="300"/>
      <c r="AP39" s="300"/>
      <c r="AQ39" s="300" t="str">
        <f>IF(AQ2="","",AM39+1)</f>
        <v/>
      </c>
      <c r="AR39" s="300"/>
      <c r="AS39" s="300"/>
      <c r="AT39" s="300"/>
    </row>
    <row r="40" spans="1:46" s="307" customFormat="1" ht="14.4">
      <c r="A40" s="387"/>
      <c r="B40" s="382"/>
      <c r="C40" s="382"/>
      <c r="D40" s="382"/>
      <c r="E40" s="382"/>
      <c r="F40" s="382"/>
      <c r="G40" s="382"/>
      <c r="H40" s="382"/>
      <c r="I40" s="382"/>
      <c r="J40" s="382"/>
      <c r="K40" s="303">
        <f>K3</f>
        <v>0</v>
      </c>
      <c r="L40" s="303" t="s">
        <v>188</v>
      </c>
      <c r="M40" s="303" t="s">
        <v>189</v>
      </c>
      <c r="N40" s="303" t="s">
        <v>115</v>
      </c>
      <c r="O40" s="303">
        <f>O3</f>
        <v>0</v>
      </c>
      <c r="P40" s="303" t="s">
        <v>188</v>
      </c>
      <c r="Q40" s="303" t="s">
        <v>189</v>
      </c>
      <c r="R40" s="303" t="s">
        <v>115</v>
      </c>
      <c r="S40" s="303">
        <f>S3</f>
        <v>0</v>
      </c>
      <c r="T40" s="303" t="s">
        <v>188</v>
      </c>
      <c r="U40" s="303" t="s">
        <v>189</v>
      </c>
      <c r="V40" s="303" t="s">
        <v>115</v>
      </c>
      <c r="W40" s="303">
        <f>W3</f>
        <v>0</v>
      </c>
      <c r="X40" s="303" t="s">
        <v>188</v>
      </c>
      <c r="Y40" s="303" t="s">
        <v>189</v>
      </c>
      <c r="Z40" s="303" t="s">
        <v>115</v>
      </c>
      <c r="AA40" s="303">
        <f>AA3</f>
        <v>0</v>
      </c>
      <c r="AB40" s="303" t="s">
        <v>188</v>
      </c>
      <c r="AC40" s="303" t="s">
        <v>189</v>
      </c>
      <c r="AD40" s="303" t="s">
        <v>115</v>
      </c>
      <c r="AE40" s="303">
        <f>AE3</f>
        <v>0</v>
      </c>
      <c r="AF40" s="303" t="str">
        <f>IF(AF$2="","","bez DPH")</f>
        <v/>
      </c>
      <c r="AG40" s="303" t="str">
        <f>IF(AG$2="","","s DPH")</f>
        <v/>
      </c>
      <c r="AH40" s="303" t="str">
        <f>IF(AH$2="","","DPH")</f>
        <v/>
      </c>
      <c r="AI40" s="303">
        <f>AI3</f>
        <v>0</v>
      </c>
      <c r="AJ40" s="303" t="str">
        <f>IF(AJ$2="","","bez DPH")</f>
        <v/>
      </c>
      <c r="AK40" s="303" t="str">
        <f>IF(AK$2="","","s DPH")</f>
        <v/>
      </c>
      <c r="AL40" s="303" t="str">
        <f>IF(AL$2="","","DPH")</f>
        <v/>
      </c>
      <c r="AM40" s="303">
        <f>AM3</f>
        <v>0</v>
      </c>
      <c r="AN40" s="303" t="str">
        <f>IF(AN$2="","","bez DPH")</f>
        <v/>
      </c>
      <c r="AO40" s="303" t="str">
        <f>IF(AO$2="","","s DPH")</f>
        <v/>
      </c>
      <c r="AP40" s="303" t="str">
        <f>IF(AP$2="","","DPH")</f>
        <v/>
      </c>
      <c r="AQ40" s="303">
        <f>AQ3</f>
        <v>0</v>
      </c>
      <c r="AR40" s="303" t="str">
        <f>IF(AR$2="","","bez DPH")</f>
        <v/>
      </c>
      <c r="AS40" s="303" t="str">
        <f>IF(AS$2="","","s DPH")</f>
        <v/>
      </c>
      <c r="AT40" s="303" t="str">
        <f>IF(AT$2="","","DPH")</f>
        <v/>
      </c>
    </row>
    <row r="41" spans="1:46">
      <c r="A41" s="349"/>
      <c r="B41" s="349"/>
      <c r="C41" s="350"/>
      <c r="D41" s="374">
        <f>C41+E41</f>
        <v>0</v>
      </c>
      <c r="E41" s="374">
        <f>C41*0.2</f>
        <v>0</v>
      </c>
      <c r="F41" s="351"/>
      <c r="G41" s="352"/>
      <c r="H41" s="352"/>
      <c r="I41" s="352"/>
      <c r="J41" s="352"/>
      <c r="K41" s="312" t="str">
        <f>IF($J41=$B$54,K$3,IF($J41="","",'Investičné výdavky'!$D$14))</f>
        <v/>
      </c>
      <c r="L41" s="313" t="e">
        <f>K41*$C41</f>
        <v>#VALUE!</v>
      </c>
      <c r="M41" s="313" t="e">
        <f>K41*$D41</f>
        <v>#VALUE!</v>
      </c>
      <c r="N41" s="313" t="e">
        <f>M41-L41</f>
        <v>#VALUE!</v>
      </c>
      <c r="O41" s="312" t="str">
        <f>IF($J41=$B$54,O$3,IF($J41="","",'Investičné výdavky'!$D$15))</f>
        <v/>
      </c>
      <c r="P41" s="313" t="e">
        <f>O41*$C41</f>
        <v>#VALUE!</v>
      </c>
      <c r="Q41" s="313" t="e">
        <f>O41*$D41</f>
        <v>#VALUE!</v>
      </c>
      <c r="R41" s="313" t="e">
        <f>Q41-P41</f>
        <v>#VALUE!</v>
      </c>
      <c r="S41" s="312" t="str">
        <f>IF($J41=$B$54,S$3,IF($J41="","",'Investičné výdavky'!$D$16))</f>
        <v/>
      </c>
      <c r="T41" s="313" t="e">
        <f>S41*$C41</f>
        <v>#VALUE!</v>
      </c>
      <c r="U41" s="313" t="e">
        <f>S41*$D41</f>
        <v>#VALUE!</v>
      </c>
      <c r="V41" s="313" t="e">
        <f>U41-T41</f>
        <v>#VALUE!</v>
      </c>
      <c r="W41" s="312" t="str">
        <f>IF($J41=$B$54,W$3,IF($J41="","",'Investičné výdavky'!$D$17))</f>
        <v/>
      </c>
      <c r="X41" s="313" t="e">
        <f>W41*$C41</f>
        <v>#VALUE!</v>
      </c>
      <c r="Y41" s="313" t="e">
        <f>W41*$D41</f>
        <v>#VALUE!</v>
      </c>
      <c r="Z41" s="313" t="e">
        <f>Y41-X41</f>
        <v>#VALUE!</v>
      </c>
      <c r="AA41" s="312" t="str">
        <f>IF($J41=$B$54,AA$3,IF($J41="","",'Investičné výdavky'!$D$18))</f>
        <v/>
      </c>
      <c r="AB41" s="313" t="e">
        <f>AA41*$C41</f>
        <v>#VALUE!</v>
      </c>
      <c r="AC41" s="313" t="e">
        <f>AA41*$D41</f>
        <v>#VALUE!</v>
      </c>
      <c r="AD41" s="313" t="e">
        <f>AC41-AB41</f>
        <v>#VALUE!</v>
      </c>
      <c r="AE41" s="312" t="str">
        <f>IF($J41=$B$54,AE$3,IF($J41="","",'Investičné výdavky'!$D$19))</f>
        <v/>
      </c>
      <c r="AF41" s="313" t="e">
        <f>AE41*$C41</f>
        <v>#VALUE!</v>
      </c>
      <c r="AG41" s="313" t="e">
        <f>AE41*$D41</f>
        <v>#VALUE!</v>
      </c>
      <c r="AH41" s="313" t="e">
        <f>AG41-AF41</f>
        <v>#VALUE!</v>
      </c>
      <c r="AI41" s="312" t="str">
        <f>IF($J41=$B$54,AI$3,IF($J41="","",'Investičné výdavky'!$D$20))</f>
        <v/>
      </c>
      <c r="AJ41" s="313" t="e">
        <f>AI41*$C41</f>
        <v>#VALUE!</v>
      </c>
      <c r="AK41" s="313" t="e">
        <f>AI41*$D41</f>
        <v>#VALUE!</v>
      </c>
      <c r="AL41" s="313" t="e">
        <f>AK41-AJ41</f>
        <v>#VALUE!</v>
      </c>
      <c r="AM41" s="312" t="str">
        <f>IF($J41=$B$54,AM$3,IF($J41="","",'Investičné výdavky'!$D$21))</f>
        <v/>
      </c>
      <c r="AN41" s="313" t="e">
        <f>AM41*$C41</f>
        <v>#VALUE!</v>
      </c>
      <c r="AO41" s="313" t="e">
        <f>AM41*$D41</f>
        <v>#VALUE!</v>
      </c>
      <c r="AP41" s="313" t="e">
        <f>AO41-AN41</f>
        <v>#VALUE!</v>
      </c>
      <c r="AQ41" s="312" t="str">
        <f>IF($J41=$B$54,AQ$3,IF($J41="","",'Investičné výdavky'!$D$22))</f>
        <v/>
      </c>
      <c r="AR41" s="313" t="e">
        <f>AQ41*$C41</f>
        <v>#VALUE!</v>
      </c>
      <c r="AS41" s="313" t="e">
        <f>AQ41*$D41</f>
        <v>#VALUE!</v>
      </c>
      <c r="AT41" s="313" t="e">
        <f>AS41-AR41</f>
        <v>#VALUE!</v>
      </c>
    </row>
    <row r="42" spans="1:46">
      <c r="A42" s="349"/>
      <c r="B42" s="349"/>
      <c r="C42" s="350"/>
      <c r="D42" s="374">
        <f t="shared" ref="D42:D44" si="57">C42+E42</f>
        <v>0</v>
      </c>
      <c r="E42" s="374">
        <f t="shared" ref="E42:E44" si="58">C42*0.2</f>
        <v>0</v>
      </c>
      <c r="F42" s="351"/>
      <c r="G42" s="352"/>
      <c r="H42" s="352"/>
      <c r="I42" s="352"/>
      <c r="J42" s="352"/>
      <c r="K42" s="312" t="str">
        <f>IF($J42=$B$54,K$3,IF($J42="","",'Investičné výdavky'!$D$14))</f>
        <v/>
      </c>
      <c r="L42" s="313" t="e">
        <f>K42*$C42</f>
        <v>#VALUE!</v>
      </c>
      <c r="M42" s="313" t="e">
        <f>K42*$D42</f>
        <v>#VALUE!</v>
      </c>
      <c r="N42" s="313" t="e">
        <f>M42-L42</f>
        <v>#VALUE!</v>
      </c>
      <c r="O42" s="312" t="str">
        <f>IF($J42=$B$54,O$3,IF($J42="","",'Investičné výdavky'!$D$15))</f>
        <v/>
      </c>
      <c r="P42" s="313" t="e">
        <f>O42*$C42</f>
        <v>#VALUE!</v>
      </c>
      <c r="Q42" s="313" t="e">
        <f>O42*$D42</f>
        <v>#VALUE!</v>
      </c>
      <c r="R42" s="313" t="e">
        <f>Q42-P42</f>
        <v>#VALUE!</v>
      </c>
      <c r="S42" s="312" t="str">
        <f>IF($J42=$B$54,S$3,IF($J42="","",'Investičné výdavky'!$D$16))</f>
        <v/>
      </c>
      <c r="T42" s="313" t="e">
        <f>S42*$C42</f>
        <v>#VALUE!</v>
      </c>
      <c r="U42" s="313" t="e">
        <f>S42*$D42</f>
        <v>#VALUE!</v>
      </c>
      <c r="V42" s="313" t="e">
        <f>U42-T42</f>
        <v>#VALUE!</v>
      </c>
      <c r="W42" s="312" t="str">
        <f>IF($J42=$B$54,W$3,IF($J42="","",'Investičné výdavky'!$D$17))</f>
        <v/>
      </c>
      <c r="X42" s="313" t="e">
        <f>W42*$C42</f>
        <v>#VALUE!</v>
      </c>
      <c r="Y42" s="313" t="e">
        <f>W42*$D42</f>
        <v>#VALUE!</v>
      </c>
      <c r="Z42" s="313" t="e">
        <f>Y42-X42</f>
        <v>#VALUE!</v>
      </c>
      <c r="AA42" s="312" t="str">
        <f>IF($J42=$B$54,AA$3,IF($J42="","",'Investičné výdavky'!$D$18))</f>
        <v/>
      </c>
      <c r="AB42" s="313" t="e">
        <f>AA42*$C42</f>
        <v>#VALUE!</v>
      </c>
      <c r="AC42" s="313" t="e">
        <f>AA42*$D42</f>
        <v>#VALUE!</v>
      </c>
      <c r="AD42" s="313" t="e">
        <f>AC42-AB42</f>
        <v>#VALUE!</v>
      </c>
      <c r="AE42" s="312" t="str">
        <f>IF($J42=$B$54,AE$3,IF($J42="","",'Investičné výdavky'!$D$19))</f>
        <v/>
      </c>
      <c r="AF42" s="313" t="e">
        <f>AE42*$C42</f>
        <v>#VALUE!</v>
      </c>
      <c r="AG42" s="313" t="e">
        <f>AE42*$D42</f>
        <v>#VALUE!</v>
      </c>
      <c r="AH42" s="313" t="e">
        <f>AG42-AF42</f>
        <v>#VALUE!</v>
      </c>
      <c r="AI42" s="312" t="str">
        <f>IF($J42=$B$54,AI$3,IF($J42="","",'Investičné výdavky'!$D$20))</f>
        <v/>
      </c>
      <c r="AJ42" s="313" t="e">
        <f>AI42*$C42</f>
        <v>#VALUE!</v>
      </c>
      <c r="AK42" s="313" t="e">
        <f>AI42*$D42</f>
        <v>#VALUE!</v>
      </c>
      <c r="AL42" s="313" t="e">
        <f>AK42-AJ42</f>
        <v>#VALUE!</v>
      </c>
      <c r="AM42" s="312" t="str">
        <f>IF($J42=$B$54,AM$3,IF($J42="","",'Investičné výdavky'!$D$21))</f>
        <v/>
      </c>
      <c r="AN42" s="313" t="e">
        <f>AM42*$C42</f>
        <v>#VALUE!</v>
      </c>
      <c r="AO42" s="313" t="e">
        <f>AM42*$D42</f>
        <v>#VALUE!</v>
      </c>
      <c r="AP42" s="313" t="e">
        <f>AO42-AN42</f>
        <v>#VALUE!</v>
      </c>
      <c r="AQ42" s="312" t="str">
        <f>IF($J42=$B$54,AQ$3,IF($J42="","",'Investičné výdavky'!$D$22))</f>
        <v/>
      </c>
      <c r="AR42" s="313" t="e">
        <f>AQ42*$C42</f>
        <v>#VALUE!</v>
      </c>
      <c r="AS42" s="313" t="e">
        <f>AQ42*$D42</f>
        <v>#VALUE!</v>
      </c>
      <c r="AT42" s="313" t="e">
        <f>AS42-AR42</f>
        <v>#VALUE!</v>
      </c>
    </row>
    <row r="43" spans="1:46">
      <c r="A43" s="349"/>
      <c r="B43" s="349"/>
      <c r="C43" s="350"/>
      <c r="D43" s="374">
        <f t="shared" si="57"/>
        <v>0</v>
      </c>
      <c r="E43" s="374">
        <f t="shared" si="58"/>
        <v>0</v>
      </c>
      <c r="F43" s="351"/>
      <c r="G43" s="352"/>
      <c r="H43" s="352"/>
      <c r="I43" s="352"/>
      <c r="J43" s="352"/>
      <c r="K43" s="312" t="str">
        <f>IF($J43=$B$54,K$3,IF($J43="","",'Investičné výdavky'!$D$14))</f>
        <v/>
      </c>
      <c r="L43" s="313" t="e">
        <f>K43*$C43</f>
        <v>#VALUE!</v>
      </c>
      <c r="M43" s="313" t="e">
        <f>K43*$D43</f>
        <v>#VALUE!</v>
      </c>
      <c r="N43" s="313" t="e">
        <f>M43-L43</f>
        <v>#VALUE!</v>
      </c>
      <c r="O43" s="312" t="str">
        <f>IF($J43=$B$54,O$3,IF($J43="","",'Investičné výdavky'!$D$15))</f>
        <v/>
      </c>
      <c r="P43" s="313" t="e">
        <f>O43*$C43</f>
        <v>#VALUE!</v>
      </c>
      <c r="Q43" s="313" t="e">
        <f>O43*$D43</f>
        <v>#VALUE!</v>
      </c>
      <c r="R43" s="313" t="e">
        <f>Q43-P43</f>
        <v>#VALUE!</v>
      </c>
      <c r="S43" s="312" t="str">
        <f>IF($J43=$B$54,S$3,IF($J43="","",'Investičné výdavky'!$D$16))</f>
        <v/>
      </c>
      <c r="T43" s="313" t="e">
        <f>S43*$C43</f>
        <v>#VALUE!</v>
      </c>
      <c r="U43" s="313" t="e">
        <f>S43*$D43</f>
        <v>#VALUE!</v>
      </c>
      <c r="V43" s="313" t="e">
        <f>U43-T43</f>
        <v>#VALUE!</v>
      </c>
      <c r="W43" s="312" t="str">
        <f>IF($J43=$B$54,W$3,IF($J43="","",'Investičné výdavky'!$D$17))</f>
        <v/>
      </c>
      <c r="X43" s="313" t="e">
        <f>W43*$C43</f>
        <v>#VALUE!</v>
      </c>
      <c r="Y43" s="313" t="e">
        <f>W43*$D43</f>
        <v>#VALUE!</v>
      </c>
      <c r="Z43" s="313" t="e">
        <f>Y43-X43</f>
        <v>#VALUE!</v>
      </c>
      <c r="AA43" s="312" t="str">
        <f>IF($J43=$B$54,AA$3,IF($J43="","",'Investičné výdavky'!$D$18))</f>
        <v/>
      </c>
      <c r="AB43" s="313" t="e">
        <f>AA43*$C43</f>
        <v>#VALUE!</v>
      </c>
      <c r="AC43" s="313" t="e">
        <f>AA43*$D43</f>
        <v>#VALUE!</v>
      </c>
      <c r="AD43" s="313" t="e">
        <f>AC43-AB43</f>
        <v>#VALUE!</v>
      </c>
      <c r="AE43" s="312" t="str">
        <f>IF($J43=$B$54,AE$3,IF($J43="","",'Investičné výdavky'!$D$19))</f>
        <v/>
      </c>
      <c r="AF43" s="313" t="e">
        <f>AE43*$C43</f>
        <v>#VALUE!</v>
      </c>
      <c r="AG43" s="313" t="e">
        <f>AE43*$D43</f>
        <v>#VALUE!</v>
      </c>
      <c r="AH43" s="313" t="e">
        <f>AG43-AF43</f>
        <v>#VALUE!</v>
      </c>
      <c r="AI43" s="312" t="str">
        <f>IF($J43=$B$54,AI$3,IF($J43="","",'Investičné výdavky'!$D$20))</f>
        <v/>
      </c>
      <c r="AJ43" s="313" t="e">
        <f>AI43*$C43</f>
        <v>#VALUE!</v>
      </c>
      <c r="AK43" s="313" t="e">
        <f>AI43*$D43</f>
        <v>#VALUE!</v>
      </c>
      <c r="AL43" s="313" t="e">
        <f>AK43-AJ43</f>
        <v>#VALUE!</v>
      </c>
      <c r="AM43" s="312" t="str">
        <f>IF($J43=$B$54,AM$3,IF($J43="","",'Investičné výdavky'!$D$21))</f>
        <v/>
      </c>
      <c r="AN43" s="313" t="e">
        <f>AM43*$C43</f>
        <v>#VALUE!</v>
      </c>
      <c r="AO43" s="313" t="e">
        <f>AM43*$D43</f>
        <v>#VALUE!</v>
      </c>
      <c r="AP43" s="313" t="e">
        <f>AO43-AN43</f>
        <v>#VALUE!</v>
      </c>
      <c r="AQ43" s="312" t="str">
        <f>IF($J43=$B$54,AQ$3,IF($J43="","",'Investičné výdavky'!$D$22))</f>
        <v/>
      </c>
      <c r="AR43" s="313" t="e">
        <f>AQ43*$C43</f>
        <v>#VALUE!</v>
      </c>
      <c r="AS43" s="313" t="e">
        <f>AQ43*$D43</f>
        <v>#VALUE!</v>
      </c>
      <c r="AT43" s="313" t="e">
        <f>AS43-AR43</f>
        <v>#VALUE!</v>
      </c>
    </row>
    <row r="44" spans="1:46">
      <c r="A44" s="349"/>
      <c r="B44" s="349"/>
      <c r="C44" s="350"/>
      <c r="D44" s="374">
        <f t="shared" si="57"/>
        <v>0</v>
      </c>
      <c r="E44" s="374">
        <f t="shared" si="58"/>
        <v>0</v>
      </c>
      <c r="F44" s="351"/>
      <c r="G44" s="352"/>
      <c r="H44" s="352"/>
      <c r="I44" s="352"/>
      <c r="J44" s="352"/>
      <c r="K44" s="312" t="str">
        <f>IF($J44=$B$54,K$3,IF($J44="","",'Investičné výdavky'!$D$14))</f>
        <v/>
      </c>
      <c r="L44" s="313" t="e">
        <f>K44*$C44</f>
        <v>#VALUE!</v>
      </c>
      <c r="M44" s="313" t="e">
        <f>K44*$D44</f>
        <v>#VALUE!</v>
      </c>
      <c r="N44" s="313" t="e">
        <f>M44-L44</f>
        <v>#VALUE!</v>
      </c>
      <c r="O44" s="312" t="str">
        <f>IF($J44=$B$54,O$3,IF($J44="","",'Investičné výdavky'!$D$15))</f>
        <v/>
      </c>
      <c r="P44" s="313" t="e">
        <f>O44*$C44</f>
        <v>#VALUE!</v>
      </c>
      <c r="Q44" s="313" t="e">
        <f>O44*$D44</f>
        <v>#VALUE!</v>
      </c>
      <c r="R44" s="313" t="e">
        <f>Q44-P44</f>
        <v>#VALUE!</v>
      </c>
      <c r="S44" s="312" t="str">
        <f>IF($J44=$B$54,S$3,IF($J44="","",'Investičné výdavky'!$D$16))</f>
        <v/>
      </c>
      <c r="T44" s="313" t="e">
        <f>S44*$C44</f>
        <v>#VALUE!</v>
      </c>
      <c r="U44" s="313" t="e">
        <f>S44*$D44</f>
        <v>#VALUE!</v>
      </c>
      <c r="V44" s="313" t="e">
        <f>U44-T44</f>
        <v>#VALUE!</v>
      </c>
      <c r="W44" s="312" t="str">
        <f>IF($J44=$B$54,W$3,IF($J44="","",'Investičné výdavky'!$D$17))</f>
        <v/>
      </c>
      <c r="X44" s="313" t="e">
        <f>W44*$C44</f>
        <v>#VALUE!</v>
      </c>
      <c r="Y44" s="313" t="e">
        <f>W44*$D44</f>
        <v>#VALUE!</v>
      </c>
      <c r="Z44" s="313" t="e">
        <f>Y44-X44</f>
        <v>#VALUE!</v>
      </c>
      <c r="AA44" s="312" t="str">
        <f>IF($J44=$B$54,AA$3,IF($J44="","",'Investičné výdavky'!$D$18))</f>
        <v/>
      </c>
      <c r="AB44" s="313" t="e">
        <f>AA44*$C44</f>
        <v>#VALUE!</v>
      </c>
      <c r="AC44" s="313" t="e">
        <f>AA44*$D44</f>
        <v>#VALUE!</v>
      </c>
      <c r="AD44" s="313" t="e">
        <f>AC44-AB44</f>
        <v>#VALUE!</v>
      </c>
      <c r="AE44" s="312" t="str">
        <f>IF($J44=$B$54,AE$3,IF($J44="","",'Investičné výdavky'!$D$19))</f>
        <v/>
      </c>
      <c r="AF44" s="313" t="e">
        <f>AE44*$C44</f>
        <v>#VALUE!</v>
      </c>
      <c r="AG44" s="313" t="e">
        <f>AE44*$D44</f>
        <v>#VALUE!</v>
      </c>
      <c r="AH44" s="313" t="e">
        <f>AG44-AF44</f>
        <v>#VALUE!</v>
      </c>
      <c r="AI44" s="312" t="str">
        <f>IF($J44=$B$54,AI$3,IF($J44="","",'Investičné výdavky'!$D$20))</f>
        <v/>
      </c>
      <c r="AJ44" s="313" t="e">
        <f>AI44*$C44</f>
        <v>#VALUE!</v>
      </c>
      <c r="AK44" s="313" t="e">
        <f>AI44*$D44</f>
        <v>#VALUE!</v>
      </c>
      <c r="AL44" s="313" t="e">
        <f>AK44-AJ44</f>
        <v>#VALUE!</v>
      </c>
      <c r="AM44" s="312" t="str">
        <f>IF($J44=$B$54,AM$3,IF($J44="","",'Investičné výdavky'!$D$21))</f>
        <v/>
      </c>
      <c r="AN44" s="313" t="e">
        <f>AM44*$C44</f>
        <v>#VALUE!</v>
      </c>
      <c r="AO44" s="313" t="e">
        <f>AM44*$D44</f>
        <v>#VALUE!</v>
      </c>
      <c r="AP44" s="313" t="e">
        <f>AO44-AN44</f>
        <v>#VALUE!</v>
      </c>
      <c r="AQ44" s="312" t="str">
        <f>IF($J44=$B$54,AQ$3,IF($J44="","",'Investičné výdavky'!$D$22))</f>
        <v/>
      </c>
      <c r="AR44" s="313" t="e">
        <f>AQ44*$C44</f>
        <v>#VALUE!</v>
      </c>
      <c r="AS44" s="313" t="e">
        <f>AQ44*$D44</f>
        <v>#VALUE!</v>
      </c>
      <c r="AT44" s="313" t="e">
        <f>AS44-AR44</f>
        <v>#VALUE!</v>
      </c>
    </row>
    <row r="45" spans="1:46" s="322" customFormat="1">
      <c r="A45" s="331" t="s">
        <v>181</v>
      </c>
      <c r="B45" s="331"/>
      <c r="C45" s="332">
        <f>SUM(C41:C44)</f>
        <v>0</v>
      </c>
      <c r="D45" s="332">
        <f>SUM(D41:D44)</f>
        <v>0</v>
      </c>
      <c r="E45" s="332">
        <f>SUM(E41:E44)</f>
        <v>0</v>
      </c>
      <c r="F45" s="317"/>
      <c r="G45" s="317"/>
      <c r="H45" s="317"/>
      <c r="I45" s="317"/>
      <c r="J45" s="317"/>
      <c r="K45" s="317"/>
      <c r="L45" s="333" t="e">
        <f>$D38*K38+$D39*K39+$D40*K40+$D41*K41+$D42*K42+$D43*K43+$D44*K44</f>
        <v>#VALUE!</v>
      </c>
      <c r="M45" s="333"/>
      <c r="N45" s="321" t="e">
        <f>M45-L45</f>
        <v>#VALUE!</v>
      </c>
      <c r="O45" s="317"/>
      <c r="P45" s="333" t="e">
        <f>$D38*O38+$D39*O39+$D40*O40+$D41*O41+$D42*O42+$D43*O43+$D44*O44</f>
        <v>#VALUE!</v>
      </c>
      <c r="Q45" s="333"/>
      <c r="R45" s="333"/>
      <c r="S45" s="317"/>
      <c r="T45" s="333" t="e">
        <f>$D38*S38+$D39*S39+$D40*S40+$D41*S41+$D42*S42+$D43*S43+$D44*S44</f>
        <v>#VALUE!</v>
      </c>
      <c r="U45" s="333"/>
      <c r="V45" s="333"/>
      <c r="W45" s="317"/>
      <c r="X45" s="333" t="e">
        <f>$D38*W38+$D39*W39+$D40*W40+$D41*W41+$D42*W42+$D43*W43+$D44*W44</f>
        <v>#VALUE!</v>
      </c>
      <c r="Y45" s="333"/>
      <c r="Z45" s="333"/>
      <c r="AA45" s="317"/>
      <c r="AB45" s="333" t="e">
        <f>$D38*AA38+$D39*AA39+$D40*AA40+$D41*AA41+$D42*AA42+$D43*AA43+$D44*AA44</f>
        <v>#VALUE!</v>
      </c>
      <c r="AC45" s="333"/>
      <c r="AD45" s="333"/>
      <c r="AE45" s="317"/>
      <c r="AF45" s="333"/>
      <c r="AG45" s="333"/>
      <c r="AH45" s="333"/>
      <c r="AI45" s="333"/>
      <c r="AJ45" s="333"/>
      <c r="AK45" s="333"/>
      <c r="AL45" s="333"/>
      <c r="AM45" s="333"/>
      <c r="AN45" s="333"/>
      <c r="AO45" s="333"/>
      <c r="AP45" s="333"/>
      <c r="AQ45" s="333"/>
      <c r="AR45" s="333"/>
      <c r="AS45" s="333"/>
      <c r="AT45" s="333"/>
    </row>
    <row r="46" spans="1:46">
      <c r="C46" s="336"/>
      <c r="D46" s="336"/>
      <c r="K46" s="307"/>
      <c r="L46" s="335"/>
      <c r="M46" s="335"/>
      <c r="N46" s="335"/>
      <c r="O46" s="307"/>
      <c r="P46" s="307"/>
      <c r="Q46" s="307"/>
      <c r="R46" s="307"/>
      <c r="S46" s="307"/>
      <c r="T46" s="307"/>
      <c r="U46" s="307"/>
      <c r="V46" s="307"/>
      <c r="W46" s="307"/>
      <c r="X46" s="307"/>
      <c r="Y46" s="307"/>
      <c r="Z46" s="307"/>
      <c r="AA46" s="307"/>
      <c r="AB46" s="307"/>
      <c r="AC46" s="307"/>
      <c r="AD46" s="307"/>
    </row>
    <row r="47" spans="1:46">
      <c r="C47" s="336"/>
      <c r="D47" s="336"/>
      <c r="K47" s="307"/>
      <c r="L47" s="335"/>
      <c r="M47" s="335"/>
      <c r="N47" s="335"/>
      <c r="O47" s="307"/>
      <c r="P47" s="307"/>
      <c r="Q47" s="307"/>
      <c r="R47" s="307"/>
      <c r="S47" s="307"/>
      <c r="T47" s="307"/>
      <c r="U47" s="307"/>
      <c r="V47" s="307"/>
      <c r="W47" s="307"/>
      <c r="X47" s="307"/>
      <c r="Y47" s="307"/>
      <c r="Z47" s="307"/>
      <c r="AA47" s="307"/>
      <c r="AB47" s="307"/>
      <c r="AC47" s="307"/>
      <c r="AD47" s="307"/>
    </row>
    <row r="48" spans="1:46">
      <c r="C48" s="336"/>
      <c r="D48" s="336"/>
      <c r="K48" s="307"/>
      <c r="L48" s="335"/>
      <c r="M48" s="335"/>
      <c r="N48" s="335"/>
      <c r="O48" s="307"/>
      <c r="P48" s="307"/>
      <c r="Q48" s="307"/>
      <c r="R48" s="307"/>
      <c r="S48" s="307"/>
      <c r="T48" s="307"/>
      <c r="U48" s="307"/>
      <c r="V48" s="307"/>
      <c r="W48" s="307"/>
      <c r="X48" s="307"/>
      <c r="Y48" s="307"/>
      <c r="Z48" s="307"/>
      <c r="AA48" s="307"/>
      <c r="AB48" s="307"/>
      <c r="AC48" s="307"/>
      <c r="AD48" s="307"/>
    </row>
    <row r="49" spans="1:46" s="323" customFormat="1">
      <c r="A49" s="337" t="s">
        <v>54</v>
      </c>
      <c r="B49" s="337"/>
      <c r="C49" s="338">
        <f>C35+C22+C45</f>
        <v>0</v>
      </c>
      <c r="D49" s="338">
        <f>D35+D22+D45</f>
        <v>0</v>
      </c>
      <c r="E49" s="338">
        <f>E35+E22+E45</f>
        <v>0</v>
      </c>
      <c r="F49" s="337"/>
      <c r="G49" s="339"/>
      <c r="H49" s="339"/>
      <c r="I49" s="339"/>
      <c r="J49" s="339"/>
      <c r="K49" s="339"/>
      <c r="L49" s="338" t="e">
        <f>L35+M22</f>
        <v>#VALUE!</v>
      </c>
      <c r="M49" s="338"/>
      <c r="N49" s="338"/>
      <c r="O49" s="339"/>
      <c r="P49" s="338" t="e">
        <f>P35+P22</f>
        <v>#VALUE!</v>
      </c>
      <c r="Q49" s="338"/>
      <c r="R49" s="338"/>
      <c r="S49" s="339"/>
      <c r="T49" s="338" t="e">
        <f>T35+T22</f>
        <v>#VALUE!</v>
      </c>
      <c r="U49" s="338"/>
      <c r="V49" s="338"/>
      <c r="W49" s="339"/>
      <c r="X49" s="338" t="e">
        <f>X35+X22</f>
        <v>#VALUE!</v>
      </c>
      <c r="Y49" s="338"/>
      <c r="Z49" s="338"/>
      <c r="AA49" s="339"/>
      <c r="AB49" s="338" t="e">
        <f>AB35+AB22</f>
        <v>#VALUE!</v>
      </c>
      <c r="AC49" s="338"/>
      <c r="AD49" s="338"/>
      <c r="AE49" s="339"/>
      <c r="AF49" s="338"/>
      <c r="AG49" s="338"/>
      <c r="AH49" s="338"/>
      <c r="AI49" s="338"/>
      <c r="AJ49" s="338"/>
      <c r="AK49" s="338"/>
      <c r="AL49" s="338"/>
      <c r="AM49" s="338"/>
      <c r="AN49" s="338"/>
      <c r="AO49" s="338"/>
      <c r="AP49" s="338"/>
      <c r="AQ49" s="338"/>
      <c r="AR49" s="338"/>
      <c r="AS49" s="338"/>
      <c r="AT49" s="338"/>
    </row>
    <row r="50" spans="1:46">
      <c r="C50" s="328"/>
      <c r="D50" s="328"/>
      <c r="E50" s="340">
        <v>0</v>
      </c>
      <c r="K50" s="328"/>
      <c r="O50" s="328"/>
      <c r="P50" s="328"/>
      <c r="Q50" s="328"/>
      <c r="R50" s="328"/>
      <c r="S50" s="328"/>
      <c r="T50" s="328"/>
      <c r="U50" s="328"/>
      <c r="V50" s="328"/>
      <c r="W50" s="328"/>
      <c r="X50" s="328"/>
      <c r="Y50" s="328"/>
      <c r="Z50" s="328"/>
      <c r="AA50" s="328"/>
      <c r="AB50" s="328"/>
      <c r="AC50" s="328"/>
      <c r="AD50" s="328"/>
      <c r="AE50" s="328"/>
      <c r="AF50" s="328"/>
      <c r="AG50" s="328"/>
      <c r="AH50" s="328"/>
    </row>
    <row r="51" spans="1:46">
      <c r="C51" s="328"/>
      <c r="D51" s="328"/>
      <c r="E51" s="328"/>
      <c r="K51" s="328"/>
      <c r="O51" s="328"/>
      <c r="P51" s="328"/>
      <c r="Q51" s="328"/>
      <c r="R51" s="328"/>
      <c r="S51" s="328"/>
      <c r="T51" s="328"/>
      <c r="U51" s="328"/>
      <c r="V51" s="328"/>
      <c r="W51" s="328"/>
      <c r="X51" s="328"/>
      <c r="Y51" s="328"/>
      <c r="Z51" s="328"/>
      <c r="AA51" s="328"/>
      <c r="AB51" s="328"/>
      <c r="AC51" s="328"/>
      <c r="AD51" s="328"/>
      <c r="AE51" s="328"/>
      <c r="AF51" s="328"/>
      <c r="AG51" s="328"/>
      <c r="AH51" s="328"/>
    </row>
    <row r="52" spans="1:46">
      <c r="C52" s="328"/>
      <c r="D52" s="328"/>
      <c r="E52" s="328"/>
      <c r="K52" s="328"/>
      <c r="O52" s="328"/>
      <c r="P52" s="328"/>
      <c r="Q52" s="328"/>
      <c r="R52" s="328"/>
      <c r="S52" s="328"/>
      <c r="T52" s="328"/>
      <c r="U52" s="328"/>
      <c r="V52" s="328"/>
      <c r="W52" s="328"/>
      <c r="X52" s="328"/>
      <c r="Y52" s="328"/>
      <c r="Z52" s="328"/>
      <c r="AA52" s="328"/>
      <c r="AB52" s="328"/>
      <c r="AC52" s="328"/>
      <c r="AD52" s="328"/>
      <c r="AE52" s="328"/>
      <c r="AF52" s="328"/>
      <c r="AG52" s="328"/>
      <c r="AH52" s="328"/>
    </row>
    <row r="53" spans="1:46" hidden="1">
      <c r="C53" s="328"/>
      <c r="D53" s="328"/>
      <c r="E53" s="328"/>
      <c r="K53" s="341" t="s">
        <v>188</v>
      </c>
      <c r="M53" s="342"/>
      <c r="N53" s="342"/>
      <c r="O53" s="341" t="s">
        <v>188</v>
      </c>
      <c r="P53" s="342"/>
      <c r="Q53" s="342"/>
      <c r="R53" s="342"/>
      <c r="S53" s="341" t="s">
        <v>188</v>
      </c>
      <c r="T53" s="342"/>
      <c r="U53" s="342"/>
      <c r="V53" s="342"/>
      <c r="W53" s="341" t="s">
        <v>188</v>
      </c>
      <c r="X53" s="342"/>
      <c r="Y53" s="342"/>
      <c r="Z53" s="342"/>
      <c r="AA53" s="341" t="s">
        <v>188</v>
      </c>
      <c r="AB53" s="342"/>
      <c r="AC53" s="342"/>
      <c r="AD53" s="342"/>
      <c r="AE53" s="341" t="s">
        <v>188</v>
      </c>
      <c r="AF53" s="328"/>
      <c r="AG53" s="328"/>
      <c r="AH53" s="328"/>
      <c r="AI53" s="341" t="s">
        <v>188</v>
      </c>
      <c r="AM53" s="341" t="s">
        <v>188</v>
      </c>
      <c r="AQ53" s="341" t="s">
        <v>188</v>
      </c>
    </row>
    <row r="54" spans="1:46" hidden="1">
      <c r="A54" s="314" t="s">
        <v>182</v>
      </c>
      <c r="B54" s="326" t="s">
        <v>42</v>
      </c>
      <c r="C54" s="328">
        <f>SUMIF($J$4:$J$35,$B54,C$4:C$35)</f>
        <v>0</v>
      </c>
      <c r="D54" s="314"/>
      <c r="K54" s="328">
        <f>SUMIF($J$4:$J$35,$B54,L$4:L$35)</f>
        <v>0</v>
      </c>
      <c r="L54" s="314"/>
      <c r="M54" s="314"/>
      <c r="O54" s="328">
        <f>SUMIF($J$4:$J$35,$B54,P$4:P$35)</f>
        <v>0</v>
      </c>
      <c r="R54" s="328"/>
      <c r="S54" s="328">
        <f>SUMIF($J$4:$J$35,$B54,T$4:T$35)</f>
        <v>0</v>
      </c>
      <c r="V54" s="328"/>
      <c r="W54" s="328">
        <f>SUMIF($J$4:$J$35,$B54,X$4:X$35)</f>
        <v>0</v>
      </c>
      <c r="Z54" s="328"/>
      <c r="AA54" s="328">
        <f>SUMIF($J$4:$J$35,$B54,AB$4:AB$35)</f>
        <v>0</v>
      </c>
      <c r="AD54" s="328"/>
      <c r="AE54" s="328">
        <f>SUMIF($J$4:$J$35,$B54,AF$4:AF$35)</f>
        <v>0</v>
      </c>
      <c r="AH54" s="328"/>
      <c r="AI54" s="328">
        <f>SUMIF($J$4:$J$35,$B54,AJ$4:AJ$35)</f>
        <v>0</v>
      </c>
      <c r="AM54" s="328">
        <f>SUMIF($J$4:$J$35,$B54,AN$4:AN$35)</f>
        <v>0</v>
      </c>
      <c r="AQ54" s="328">
        <f>SUMIF($J$4:$J$35,$B54,AR$4:AR$35)</f>
        <v>0</v>
      </c>
    </row>
    <row r="55" spans="1:46" hidden="1">
      <c r="A55" s="314" t="s">
        <v>183</v>
      </c>
      <c r="B55" s="326" t="s">
        <v>48</v>
      </c>
      <c r="C55" s="328">
        <f>SUMIF($J$4:$J$35,$B55,C$4:C$35)</f>
        <v>0</v>
      </c>
      <c r="D55" s="314"/>
      <c r="K55" s="328">
        <f>SUMIF($J$4:$J$35,$B55,L$4:L$35)</f>
        <v>0</v>
      </c>
      <c r="L55" s="314"/>
      <c r="M55" s="314"/>
      <c r="O55" s="328">
        <f>SUMIF($J$4:$J$35,$B55,P$4:P$35)</f>
        <v>0</v>
      </c>
      <c r="R55" s="328"/>
      <c r="S55" s="328">
        <f>SUMIF($J$4:$J$35,$B55,T$4:T$35)</f>
        <v>0</v>
      </c>
      <c r="V55" s="328"/>
      <c r="W55" s="328">
        <f>SUMIF($J$4:$J$35,$B55,X$4:X$35)</f>
        <v>0</v>
      </c>
      <c r="Z55" s="328"/>
      <c r="AA55" s="328">
        <f>SUMIF($J$4:$J$35,$B55,AB$4:AB$35)</f>
        <v>0</v>
      </c>
      <c r="AD55" s="328"/>
      <c r="AE55" s="328">
        <f>SUMIF($J$4:$J$35,$B55,AF$4:AF$35)</f>
        <v>0</v>
      </c>
      <c r="AH55" s="328"/>
      <c r="AI55" s="328">
        <f>SUMIF($J$4:$J$35,$B55,AJ$4:AJ$35)</f>
        <v>0</v>
      </c>
      <c r="AM55" s="328">
        <f>SUMIF($J$4:$J$35,$B55,AN$4:AN$35)</f>
        <v>0</v>
      </c>
      <c r="AQ55" s="328">
        <f>SUMIF($J$4:$J$35,$B55,AR$4:AR$35)</f>
        <v>0</v>
      </c>
    </row>
    <row r="56" spans="1:46" hidden="1">
      <c r="B56" s="326"/>
      <c r="C56" s="328"/>
      <c r="D56" s="314"/>
      <c r="K56" s="328"/>
      <c r="L56" s="314"/>
      <c r="M56" s="314"/>
      <c r="O56" s="328"/>
      <c r="R56" s="328"/>
      <c r="S56" s="328"/>
      <c r="V56" s="328"/>
      <c r="W56" s="328"/>
      <c r="Z56" s="328"/>
      <c r="AA56" s="328"/>
      <c r="AD56" s="328"/>
      <c r="AE56" s="328"/>
      <c r="AH56" s="328"/>
      <c r="AI56" s="328"/>
      <c r="AM56" s="328"/>
      <c r="AQ56" s="328"/>
    </row>
    <row r="57" spans="1:46" hidden="1">
      <c r="A57" s="314" t="s">
        <v>186</v>
      </c>
      <c r="B57" s="326" t="s">
        <v>42</v>
      </c>
      <c r="C57" s="328">
        <f>SUMIF($J$38:$J$45,$B57,C$38:C$45)</f>
        <v>0</v>
      </c>
      <c r="D57" s="314"/>
      <c r="K57" s="328">
        <f>SUMIF($J$41:$J$45,$B57,L$41:L$45)</f>
        <v>0</v>
      </c>
      <c r="L57" s="314"/>
      <c r="M57" s="314"/>
      <c r="O57" s="328">
        <f>SUMIF($J$41:$J$45,$B57,P$41:P$45)</f>
        <v>0</v>
      </c>
      <c r="R57" s="328"/>
      <c r="S57" s="328">
        <f>SUMIF($J$41:$J$45,$B57,T$41:T$45)</f>
        <v>0</v>
      </c>
      <c r="V57" s="328"/>
      <c r="W57" s="328">
        <f>SUMIF($J$41:$J$45,$B57,X$41:X$45)</f>
        <v>0</v>
      </c>
      <c r="Z57" s="328"/>
      <c r="AA57" s="328">
        <f>SUMIF($J$41:$J$45,$B57,AB$41:AB$45)</f>
        <v>0</v>
      </c>
      <c r="AD57" s="328"/>
      <c r="AE57" s="328">
        <f>SUMIF($J$41:$J$45,$B57,AF$41:AF$45)</f>
        <v>0</v>
      </c>
      <c r="AH57" s="328"/>
      <c r="AI57" s="328">
        <f>SUMIF($J$41:$J$45,$B57,AJ$41:AJ$45)</f>
        <v>0</v>
      </c>
      <c r="AM57" s="328">
        <f>SUMIF($J$41:$J$45,$B57,AN$41:AN$45)</f>
        <v>0</v>
      </c>
      <c r="AQ57" s="328">
        <f>SUMIF($J$41:$J$45,$B57,AR$41:AR$45)</f>
        <v>0</v>
      </c>
    </row>
    <row r="58" spans="1:46" hidden="1">
      <c r="A58" s="314" t="s">
        <v>187</v>
      </c>
      <c r="B58" s="326" t="s">
        <v>48</v>
      </c>
      <c r="C58" s="328">
        <f>SUMIF($J$38:$J$45,$B58,C$38:C$45)</f>
        <v>0</v>
      </c>
      <c r="D58" s="314"/>
      <c r="K58" s="328">
        <f>SUMIF($J$41:$J$45,$B58,L$41:L$45)</f>
        <v>0</v>
      </c>
      <c r="L58" s="314"/>
      <c r="M58" s="314"/>
      <c r="O58" s="328">
        <f>SUMIF($J$41:$J$45,$B58,P$41:P$45)</f>
        <v>0</v>
      </c>
      <c r="R58" s="328"/>
      <c r="S58" s="328">
        <f>SUMIF($J$41:$J$45,$B58,T$41:T$45)</f>
        <v>0</v>
      </c>
      <c r="V58" s="328"/>
      <c r="W58" s="328">
        <f>SUMIF($J$41:$J$45,$B58,X$41:X$45)</f>
        <v>0</v>
      </c>
      <c r="Z58" s="328"/>
      <c r="AA58" s="328">
        <f>SUMIF($J$41:$J$45,$B58,AB$41:AB$45)</f>
        <v>0</v>
      </c>
      <c r="AD58" s="328"/>
      <c r="AE58" s="328">
        <f>SUMIF($J$41:$J$45,$B58,AF$41:AF$45)</f>
        <v>0</v>
      </c>
      <c r="AH58" s="328"/>
      <c r="AI58" s="328">
        <f>SUMIF($J$41:$J$45,$B58,AJ$41:AJ$45)</f>
        <v>0</v>
      </c>
      <c r="AM58" s="328">
        <f>SUMIF($J$41:$J$45,$B58,AN$41:AN$45)</f>
        <v>0</v>
      </c>
      <c r="AQ58" s="328">
        <f>SUMIF($J$41:$J$45,$B58,AR$41:AR$45)</f>
        <v>0</v>
      </c>
    </row>
    <row r="59" spans="1:46" hidden="1">
      <c r="C59" s="328"/>
      <c r="D59" s="314"/>
      <c r="K59" s="328"/>
      <c r="L59" s="314"/>
      <c r="M59" s="314"/>
      <c r="O59" s="328"/>
      <c r="R59" s="328"/>
      <c r="S59" s="328"/>
      <c r="V59" s="328"/>
      <c r="W59" s="328"/>
      <c r="Z59" s="328"/>
      <c r="AA59" s="328"/>
      <c r="AD59" s="328"/>
      <c r="AE59" s="328"/>
      <c r="AH59" s="328"/>
      <c r="AI59" s="328"/>
      <c r="AM59" s="328"/>
      <c r="AQ59" s="328"/>
    </row>
    <row r="60" spans="1:46" hidden="1">
      <c r="A60" s="314" t="s">
        <v>184</v>
      </c>
      <c r="C60" s="328">
        <f>C54+C57</f>
        <v>0</v>
      </c>
      <c r="D60" s="314"/>
      <c r="K60" s="328">
        <f>K54+K57</f>
        <v>0</v>
      </c>
      <c r="L60" s="314"/>
      <c r="M60" s="314"/>
      <c r="O60" s="328">
        <f>O54+O57</f>
        <v>0</v>
      </c>
      <c r="R60" s="328"/>
      <c r="S60" s="328">
        <f>S54+S57</f>
        <v>0</v>
      </c>
      <c r="V60" s="328"/>
      <c r="W60" s="328">
        <f>W54+W57</f>
        <v>0</v>
      </c>
      <c r="Z60" s="328"/>
      <c r="AA60" s="328">
        <f>AA54+AA57</f>
        <v>0</v>
      </c>
      <c r="AD60" s="328"/>
      <c r="AE60" s="328">
        <f>AE54+AE57</f>
        <v>0</v>
      </c>
      <c r="AH60" s="328"/>
      <c r="AI60" s="328">
        <f>AI54+AI57</f>
        <v>0</v>
      </c>
      <c r="AM60" s="328">
        <f>AM54+AM57</f>
        <v>0</v>
      </c>
      <c r="AQ60" s="328">
        <f>AQ54+AQ57</f>
        <v>0</v>
      </c>
    </row>
    <row r="61" spans="1:46" hidden="1">
      <c r="A61" s="314" t="s">
        <v>185</v>
      </c>
      <c r="C61" s="328">
        <f>C55+C58</f>
        <v>0</v>
      </c>
      <c r="D61" s="314"/>
      <c r="K61" s="328">
        <f>K55+K58</f>
        <v>0</v>
      </c>
      <c r="L61" s="314"/>
      <c r="M61" s="314"/>
      <c r="O61" s="328">
        <f>O55+O58</f>
        <v>0</v>
      </c>
      <c r="R61" s="328"/>
      <c r="S61" s="328">
        <f>S55+S58</f>
        <v>0</v>
      </c>
      <c r="V61" s="328"/>
      <c r="W61" s="328">
        <f>W55+W58</f>
        <v>0</v>
      </c>
      <c r="Z61" s="328"/>
      <c r="AA61" s="328">
        <f>AA55+AA58</f>
        <v>0</v>
      </c>
      <c r="AD61" s="328"/>
      <c r="AE61" s="328">
        <f>AE55+AE58</f>
        <v>0</v>
      </c>
      <c r="AH61" s="328"/>
      <c r="AI61" s="328">
        <f>AI55+AI58</f>
        <v>0</v>
      </c>
      <c r="AM61" s="328">
        <f>AM55+AM58</f>
        <v>0</v>
      </c>
      <c r="AQ61" s="328">
        <f>AQ55+AQ58</f>
        <v>0</v>
      </c>
    </row>
    <row r="62" spans="1:46" hidden="1">
      <c r="C62" s="328"/>
      <c r="D62" s="328"/>
      <c r="E62" s="328"/>
      <c r="K62" s="328"/>
      <c r="M62" s="314"/>
      <c r="O62" s="328"/>
      <c r="P62" s="328"/>
      <c r="Q62" s="328"/>
      <c r="R62" s="328"/>
      <c r="S62" s="328"/>
      <c r="T62" s="328"/>
      <c r="U62" s="328"/>
      <c r="V62" s="328"/>
      <c r="W62" s="328"/>
      <c r="X62" s="328"/>
      <c r="Y62" s="328"/>
      <c r="Z62" s="328"/>
      <c r="AA62" s="328"/>
      <c r="AB62" s="328"/>
      <c r="AC62" s="328"/>
      <c r="AD62" s="328"/>
      <c r="AE62" s="328"/>
      <c r="AF62" s="328"/>
      <c r="AG62" s="328"/>
      <c r="AH62" s="328"/>
    </row>
    <row r="63" spans="1:46" hidden="1">
      <c r="C63" s="328"/>
      <c r="D63" s="314"/>
      <c r="E63" s="328"/>
      <c r="K63" s="341" t="s">
        <v>189</v>
      </c>
      <c r="O63" s="341" t="s">
        <v>189</v>
      </c>
      <c r="P63" s="328"/>
      <c r="Q63" s="328"/>
      <c r="R63" s="328"/>
      <c r="S63" s="341" t="s">
        <v>189</v>
      </c>
      <c r="T63" s="328"/>
      <c r="U63" s="328"/>
      <c r="V63" s="328"/>
      <c r="W63" s="341" t="s">
        <v>189</v>
      </c>
      <c r="X63" s="328"/>
      <c r="Y63" s="328"/>
      <c r="Z63" s="328"/>
      <c r="AA63" s="341" t="s">
        <v>189</v>
      </c>
      <c r="AB63" s="328"/>
      <c r="AC63" s="328"/>
      <c r="AD63" s="328"/>
      <c r="AE63" s="341" t="s">
        <v>189</v>
      </c>
      <c r="AF63" s="328"/>
      <c r="AG63" s="328"/>
      <c r="AH63" s="328"/>
      <c r="AI63" s="341" t="s">
        <v>189</v>
      </c>
      <c r="AM63" s="341" t="s">
        <v>189</v>
      </c>
      <c r="AQ63" s="341" t="s">
        <v>189</v>
      </c>
    </row>
    <row r="64" spans="1:46" hidden="1">
      <c r="A64" s="314" t="s">
        <v>182</v>
      </c>
      <c r="B64" s="326" t="s">
        <v>42</v>
      </c>
      <c r="C64" s="328"/>
      <c r="D64" s="328">
        <f>SUMIF($J$4:$J$35,$B54,D$4:D$35)</f>
        <v>0</v>
      </c>
      <c r="E64" s="328"/>
      <c r="K64" s="328">
        <f>SUMIF($J$4:$J$35,$B54,M$4:M$35)</f>
        <v>0</v>
      </c>
      <c r="O64" s="328">
        <f>SUMIF($J$4:$J$35,$B54,Q$4:Q$35)</f>
        <v>0</v>
      </c>
      <c r="P64" s="328"/>
      <c r="Q64" s="328"/>
      <c r="R64" s="328"/>
      <c r="S64" s="328">
        <f>SUMIF($J$4:$J$35,$B54,U$4:U$35)</f>
        <v>0</v>
      </c>
      <c r="T64" s="328"/>
      <c r="U64" s="328"/>
      <c r="V64" s="328"/>
      <c r="W64" s="328">
        <f>SUMIF($J$4:$J$35,$B54,Y$4:Y$35)</f>
        <v>0</v>
      </c>
      <c r="X64" s="328"/>
      <c r="Y64" s="328"/>
      <c r="Z64" s="328"/>
      <c r="AA64" s="328">
        <f>SUMIF($J$4:$J$35,$B54,AC$4:AC$35)</f>
        <v>0</v>
      </c>
      <c r="AB64" s="328"/>
      <c r="AC64" s="328"/>
      <c r="AD64" s="328"/>
      <c r="AE64" s="328">
        <f>SUMIF($J$4:$J$35,$B54,AG$4:AG$35)</f>
        <v>0</v>
      </c>
      <c r="AF64" s="328"/>
      <c r="AG64" s="328"/>
      <c r="AH64" s="328"/>
      <c r="AI64" s="328">
        <f>SUMIF($J$4:$J$35,$B54,AK$4:AK$35)</f>
        <v>0</v>
      </c>
      <c r="AM64" s="328">
        <f>SUMIF($J$4:$J$35,$B54,AO$4:AO$35)</f>
        <v>0</v>
      </c>
      <c r="AQ64" s="328">
        <f>SUMIF($J$4:$J$35,$B54,AS$4:AS$35)</f>
        <v>0</v>
      </c>
    </row>
    <row r="65" spans="1:43" hidden="1">
      <c r="A65" s="314" t="s">
        <v>183</v>
      </c>
      <c r="B65" s="326" t="s">
        <v>48</v>
      </c>
      <c r="C65" s="328"/>
      <c r="D65" s="328">
        <f>SUMIF($J$4:$J$35,$B55,D$4:D$35)</f>
        <v>0</v>
      </c>
      <c r="E65" s="328"/>
      <c r="K65" s="328">
        <f>SUMIF($J$4:$J$35,$B55,M$4:M$35)</f>
        <v>0</v>
      </c>
      <c r="O65" s="328">
        <f>SUMIF($J$4:$J$35,$B55,Q$4:Q$35)</f>
        <v>0</v>
      </c>
      <c r="P65" s="328"/>
      <c r="Q65" s="328"/>
      <c r="R65" s="328"/>
      <c r="S65" s="328">
        <f>SUMIF($J$4:$J$35,$B55,U$4:U$35)</f>
        <v>0</v>
      </c>
      <c r="T65" s="328"/>
      <c r="U65" s="328"/>
      <c r="V65" s="328"/>
      <c r="W65" s="328">
        <f>SUMIF($J$4:$J$35,$B55,Y$4:Y$35)</f>
        <v>0</v>
      </c>
      <c r="X65" s="328"/>
      <c r="Y65" s="328"/>
      <c r="Z65" s="328"/>
      <c r="AA65" s="328">
        <f>SUMIF($J$4:$J$35,$B55,AC$4:AC$35)</f>
        <v>0</v>
      </c>
      <c r="AB65" s="328"/>
      <c r="AC65" s="328"/>
      <c r="AD65" s="328"/>
      <c r="AE65" s="328">
        <f>SUMIF($J$4:$J$35,$B55,AG$4:AG$35)</f>
        <v>0</v>
      </c>
      <c r="AF65" s="328"/>
      <c r="AG65" s="328"/>
      <c r="AH65" s="328"/>
      <c r="AI65" s="328">
        <f>SUMIF($J$4:$J$35,$B55,AK$4:AK$35)</f>
        <v>0</v>
      </c>
      <c r="AM65" s="328">
        <f>SUMIF($J$4:$J$35,$B55,AO$4:AO$35)</f>
        <v>0</v>
      </c>
      <c r="AQ65" s="328">
        <f>SUMIF($J$4:$J$35,$B55,AS$4:AS$35)</f>
        <v>0</v>
      </c>
    </row>
    <row r="66" spans="1:43" hidden="1">
      <c r="B66" s="326"/>
      <c r="C66" s="328"/>
      <c r="D66" s="328"/>
      <c r="E66" s="328"/>
      <c r="K66" s="328"/>
      <c r="O66" s="328"/>
      <c r="P66" s="328"/>
      <c r="Q66" s="328"/>
      <c r="R66" s="328"/>
      <c r="S66" s="328"/>
      <c r="T66" s="328"/>
      <c r="U66" s="328"/>
      <c r="V66" s="328"/>
      <c r="W66" s="328"/>
      <c r="X66" s="328"/>
      <c r="Y66" s="328"/>
      <c r="Z66" s="328"/>
      <c r="AA66" s="328"/>
      <c r="AB66" s="328"/>
      <c r="AC66" s="328"/>
      <c r="AD66" s="328"/>
      <c r="AE66" s="328"/>
      <c r="AF66" s="328"/>
      <c r="AG66" s="328"/>
      <c r="AH66" s="328"/>
      <c r="AI66" s="328"/>
      <c r="AM66" s="328"/>
      <c r="AQ66" s="328"/>
    </row>
    <row r="67" spans="1:43" hidden="1">
      <c r="A67" s="314" t="s">
        <v>186</v>
      </c>
      <c r="B67" s="326" t="s">
        <v>42</v>
      </c>
      <c r="C67" s="328"/>
      <c r="D67" s="328">
        <f>SUMIF($J$38:$J$45,$B57,D$38:D$45)</f>
        <v>0</v>
      </c>
      <c r="E67" s="328"/>
      <c r="K67" s="328">
        <f>SUMIF($J$41:$J$45,$B57,M$41:M$45)</f>
        <v>0</v>
      </c>
      <c r="O67" s="328">
        <f>SUMIF($J$41:$J$45,$B57,Q$41:Q$45)</f>
        <v>0</v>
      </c>
      <c r="P67" s="328"/>
      <c r="Q67" s="328"/>
      <c r="R67" s="328"/>
      <c r="S67" s="328">
        <f>SUMIF($J$41:$J$45,$B57,U$41:U$45)</f>
        <v>0</v>
      </c>
      <c r="T67" s="328"/>
      <c r="U67" s="328"/>
      <c r="V67" s="328"/>
      <c r="W67" s="328">
        <f>SUMIF($J$41:$J$45,$B57,Y$41:Y$45)</f>
        <v>0</v>
      </c>
      <c r="X67" s="328"/>
      <c r="Y67" s="328"/>
      <c r="Z67" s="328"/>
      <c r="AA67" s="328">
        <f>SUMIF($J$41:$J$45,$B57,AC$41:AC$45)</f>
        <v>0</v>
      </c>
      <c r="AB67" s="328"/>
      <c r="AC67" s="328"/>
      <c r="AD67" s="328"/>
      <c r="AE67" s="328">
        <f>SUMIF($J$41:$J$45,$B57,AG$41:AG$45)</f>
        <v>0</v>
      </c>
      <c r="AF67" s="328"/>
      <c r="AG67" s="328"/>
      <c r="AH67" s="328"/>
      <c r="AI67" s="328">
        <f>SUMIF($J$41:$J$45,$B57,AK$41:AK$45)</f>
        <v>0</v>
      </c>
      <c r="AM67" s="328">
        <f>SUMIF($J$41:$J$45,$B57,AO$41:AO$45)</f>
        <v>0</v>
      </c>
      <c r="AQ67" s="328">
        <f>SUMIF($J$41:$J$45,$B57,AS$41:AS$45)</f>
        <v>0</v>
      </c>
    </row>
    <row r="68" spans="1:43" hidden="1">
      <c r="A68" s="314" t="s">
        <v>187</v>
      </c>
      <c r="B68" s="326" t="s">
        <v>48</v>
      </c>
      <c r="C68" s="328"/>
      <c r="D68" s="328">
        <f>SUMIF($J$38:$J$45,$B58,D$38:D$45)</f>
        <v>0</v>
      </c>
      <c r="E68" s="328"/>
      <c r="K68" s="328">
        <f>SUMIF($J$41:$J$45,$B58,M$41:M$45)</f>
        <v>0</v>
      </c>
      <c r="O68" s="328">
        <f>SUMIF($J$41:$J$45,$B58,Q$41:Q$45)</f>
        <v>0</v>
      </c>
      <c r="P68" s="328"/>
      <c r="Q68" s="328"/>
      <c r="R68" s="328"/>
      <c r="S68" s="328">
        <f>SUMIF($J$41:$J$45,$B58,U$41:U$45)</f>
        <v>0</v>
      </c>
      <c r="T68" s="328"/>
      <c r="U68" s="328"/>
      <c r="V68" s="328"/>
      <c r="W68" s="328">
        <f>SUMIF($J$41:$J$45,$B58,Y$41:Y$45)</f>
        <v>0</v>
      </c>
      <c r="X68" s="328"/>
      <c r="Y68" s="328"/>
      <c r="Z68" s="328"/>
      <c r="AA68" s="328">
        <f>SUMIF($J$41:$J$45,$B58,AC$41:AC$45)</f>
        <v>0</v>
      </c>
      <c r="AB68" s="328"/>
      <c r="AC68" s="328"/>
      <c r="AD68" s="328"/>
      <c r="AE68" s="328">
        <f>SUMIF($J$41:$J$45,$B58,AG$41:AG$45)</f>
        <v>0</v>
      </c>
      <c r="AF68" s="328"/>
      <c r="AG68" s="328"/>
      <c r="AH68" s="328"/>
      <c r="AI68" s="328">
        <f>SUMIF($J$41:$J$45,$B58,AK$41:AK$45)</f>
        <v>0</v>
      </c>
      <c r="AM68" s="328">
        <f>SUMIF($J$41:$J$45,$B58,AO$41:AO$45)</f>
        <v>0</v>
      </c>
      <c r="AQ68" s="328">
        <f>SUMIF($J$41:$J$45,$B58,AS$41:AS$45)</f>
        <v>0</v>
      </c>
    </row>
    <row r="69" spans="1:43" hidden="1">
      <c r="C69" s="328"/>
      <c r="D69" s="328"/>
      <c r="E69" s="328"/>
      <c r="K69" s="328"/>
      <c r="O69" s="328"/>
      <c r="P69" s="328"/>
      <c r="Q69" s="328"/>
      <c r="R69" s="328"/>
      <c r="S69" s="328"/>
      <c r="T69" s="328"/>
      <c r="U69" s="328"/>
      <c r="V69" s="328"/>
      <c r="W69" s="328"/>
      <c r="X69" s="328"/>
      <c r="Y69" s="328"/>
      <c r="Z69" s="328"/>
      <c r="AA69" s="328"/>
      <c r="AB69" s="328"/>
      <c r="AC69" s="328"/>
      <c r="AD69" s="328"/>
      <c r="AE69" s="328"/>
      <c r="AF69" s="328"/>
      <c r="AG69" s="328"/>
      <c r="AH69" s="328"/>
      <c r="AI69" s="328"/>
      <c r="AM69" s="328"/>
      <c r="AQ69" s="328"/>
    </row>
    <row r="70" spans="1:43" hidden="1">
      <c r="A70" s="314" t="s">
        <v>184</v>
      </c>
      <c r="C70" s="328"/>
      <c r="D70" s="328">
        <f>D64+D67</f>
        <v>0</v>
      </c>
      <c r="E70" s="328"/>
      <c r="K70" s="328">
        <f>K64+K67</f>
        <v>0</v>
      </c>
      <c r="O70" s="328">
        <f>O64+O67</f>
        <v>0</v>
      </c>
      <c r="P70" s="328"/>
      <c r="Q70" s="328"/>
      <c r="R70" s="328"/>
      <c r="S70" s="328">
        <f>S64+S67</f>
        <v>0</v>
      </c>
      <c r="T70" s="328"/>
      <c r="U70" s="328"/>
      <c r="V70" s="328"/>
      <c r="W70" s="328">
        <f>W64+W67</f>
        <v>0</v>
      </c>
      <c r="X70" s="328"/>
      <c r="Y70" s="328"/>
      <c r="Z70" s="328"/>
      <c r="AA70" s="328">
        <f>AA64+AA67</f>
        <v>0</v>
      </c>
      <c r="AB70" s="328"/>
      <c r="AC70" s="328"/>
      <c r="AD70" s="328"/>
      <c r="AE70" s="328">
        <f>AE64+AE67</f>
        <v>0</v>
      </c>
      <c r="AF70" s="328"/>
      <c r="AG70" s="328"/>
      <c r="AH70" s="328"/>
      <c r="AI70" s="328">
        <f>AI64+AI67</f>
        <v>0</v>
      </c>
      <c r="AM70" s="328">
        <f>AM64+AM67</f>
        <v>0</v>
      </c>
      <c r="AQ70" s="328">
        <f>AQ64+AQ67</f>
        <v>0</v>
      </c>
    </row>
    <row r="71" spans="1:43" hidden="1">
      <c r="A71" s="314" t="s">
        <v>185</v>
      </c>
      <c r="C71" s="328"/>
      <c r="D71" s="328">
        <f>D65+D68</f>
        <v>0</v>
      </c>
      <c r="E71" s="328"/>
      <c r="K71" s="328">
        <f>K65+K68</f>
        <v>0</v>
      </c>
      <c r="O71" s="328">
        <f>O65+O68</f>
        <v>0</v>
      </c>
      <c r="P71" s="328"/>
      <c r="Q71" s="328"/>
      <c r="R71" s="328"/>
      <c r="S71" s="328">
        <f>S65+S68</f>
        <v>0</v>
      </c>
      <c r="T71" s="328"/>
      <c r="U71" s="328"/>
      <c r="V71" s="328"/>
      <c r="W71" s="328">
        <f>W65+W68</f>
        <v>0</v>
      </c>
      <c r="X71" s="328"/>
      <c r="Y71" s="328"/>
      <c r="Z71" s="328"/>
      <c r="AA71" s="328">
        <f>AA65+AA68</f>
        <v>0</v>
      </c>
      <c r="AB71" s="328"/>
      <c r="AC71" s="328"/>
      <c r="AD71" s="328"/>
      <c r="AE71" s="328">
        <f>AE65+AE68</f>
        <v>0</v>
      </c>
      <c r="AF71" s="328"/>
      <c r="AG71" s="328"/>
      <c r="AH71" s="328"/>
      <c r="AI71" s="328">
        <f>AI65+AI68</f>
        <v>0</v>
      </c>
      <c r="AM71" s="328">
        <f>AM65+AM68</f>
        <v>0</v>
      </c>
      <c r="AQ71" s="328">
        <f>AQ65+AQ68</f>
        <v>0</v>
      </c>
    </row>
    <row r="72" spans="1:43" hidden="1">
      <c r="C72" s="328"/>
      <c r="D72" s="328"/>
      <c r="E72" s="328"/>
      <c r="K72" s="328"/>
      <c r="O72" s="328"/>
      <c r="P72" s="328"/>
      <c r="Q72" s="328"/>
      <c r="R72" s="328"/>
      <c r="S72" s="328"/>
      <c r="T72" s="328"/>
      <c r="U72" s="328"/>
      <c r="V72" s="328"/>
      <c r="W72" s="328"/>
      <c r="X72" s="328"/>
      <c r="Y72" s="328"/>
      <c r="Z72" s="328"/>
      <c r="AA72" s="328"/>
      <c r="AB72" s="328"/>
      <c r="AC72" s="328"/>
      <c r="AD72" s="328"/>
      <c r="AE72" s="328"/>
      <c r="AF72" s="328"/>
      <c r="AG72" s="328"/>
      <c r="AH72" s="328"/>
      <c r="AI72" s="328"/>
      <c r="AM72" s="328"/>
      <c r="AQ72" s="328"/>
    </row>
    <row r="73" spans="1:43" hidden="1">
      <c r="C73" s="328"/>
      <c r="D73" s="328"/>
      <c r="E73" s="328"/>
      <c r="K73" s="341" t="s">
        <v>115</v>
      </c>
      <c r="O73" s="341" t="s">
        <v>115</v>
      </c>
      <c r="P73" s="328"/>
      <c r="Q73" s="328"/>
      <c r="R73" s="328"/>
      <c r="S73" s="341" t="s">
        <v>115</v>
      </c>
      <c r="T73" s="328"/>
      <c r="U73" s="328"/>
      <c r="V73" s="328"/>
      <c r="W73" s="341" t="s">
        <v>115</v>
      </c>
      <c r="X73" s="328"/>
      <c r="Y73" s="328"/>
      <c r="Z73" s="328"/>
      <c r="AA73" s="341" t="s">
        <v>115</v>
      </c>
      <c r="AB73" s="328"/>
      <c r="AC73" s="328"/>
      <c r="AD73" s="328"/>
      <c r="AE73" s="341" t="s">
        <v>115</v>
      </c>
      <c r="AF73" s="328"/>
      <c r="AG73" s="328"/>
      <c r="AH73" s="328"/>
      <c r="AI73" s="341" t="s">
        <v>115</v>
      </c>
      <c r="AM73" s="341" t="s">
        <v>115</v>
      </c>
      <c r="AQ73" s="341" t="s">
        <v>115</v>
      </c>
    </row>
    <row r="74" spans="1:43" hidden="1">
      <c r="A74" s="314" t="s">
        <v>182</v>
      </c>
      <c r="B74" s="326" t="s">
        <v>42</v>
      </c>
      <c r="C74" s="328"/>
      <c r="D74" s="328"/>
      <c r="E74" s="328">
        <f>SUMIF($J$4:$J$35,$B54,E$4:E$35)</f>
        <v>0</v>
      </c>
      <c r="K74" s="328">
        <f>SUMIF($J$4:$J$35,$B54,N$4:N$35)</f>
        <v>0</v>
      </c>
      <c r="O74" s="328">
        <f>SUMIF($J$4:$J$35,$B54,R$4:R$35)</f>
        <v>0</v>
      </c>
      <c r="P74" s="328"/>
      <c r="Q74" s="328"/>
      <c r="R74" s="328"/>
      <c r="S74" s="328">
        <f>SUMIF($J$4:$J$35,$B54,V$4:V$35)</f>
        <v>0</v>
      </c>
      <c r="T74" s="328"/>
      <c r="U74" s="328"/>
      <c r="V74" s="328"/>
      <c r="W74" s="328">
        <f>SUMIF($J$4:$J$35,$B54,Z$4:Z$35)</f>
        <v>0</v>
      </c>
      <c r="X74" s="328"/>
      <c r="Y74" s="328"/>
      <c r="Z74" s="328"/>
      <c r="AA74" s="328">
        <f>SUMIF($J$4:$J$35,$B54,AD$4:AD$35)</f>
        <v>0</v>
      </c>
      <c r="AB74" s="328"/>
      <c r="AC74" s="328"/>
      <c r="AD74" s="328"/>
      <c r="AE74" s="328">
        <f>SUMIF($J$4:$J$35,$B54,AH$4:AH$35)</f>
        <v>0</v>
      </c>
      <c r="AF74" s="328"/>
      <c r="AG74" s="328"/>
      <c r="AH74" s="328"/>
      <c r="AI74" s="328">
        <f>SUMIF($J$4:$J$35,$B54,AL$4:AL$35)</f>
        <v>0</v>
      </c>
      <c r="AM74" s="328">
        <f>SUMIF($J$4:$J$35,$B54,AP$4:AP$35)</f>
        <v>0</v>
      </c>
      <c r="AQ74" s="328">
        <f>SUMIF($J$4:$J$35,$B54,AT$4:AT$35)</f>
        <v>0</v>
      </c>
    </row>
    <row r="75" spans="1:43" hidden="1">
      <c r="A75" s="314" t="s">
        <v>183</v>
      </c>
      <c r="B75" s="326" t="s">
        <v>48</v>
      </c>
      <c r="C75" s="328"/>
      <c r="D75" s="328"/>
      <c r="E75" s="328">
        <f>SUMIF($J$4:$J$35,$B55,E$4:E$35)</f>
        <v>0</v>
      </c>
      <c r="K75" s="328">
        <f>SUMIF($J$4:$J$35,$B55,N$4:N$35)</f>
        <v>0</v>
      </c>
      <c r="O75" s="328">
        <f>SUMIF($J$4:$J$35,$B55,R$4:R$35)</f>
        <v>0</v>
      </c>
      <c r="P75" s="328"/>
      <c r="Q75" s="328"/>
      <c r="R75" s="328"/>
      <c r="S75" s="328">
        <f>SUMIF($J$4:$J$35,$B55,V$4:V$35)</f>
        <v>0</v>
      </c>
      <c r="T75" s="328"/>
      <c r="U75" s="328"/>
      <c r="V75" s="328"/>
      <c r="W75" s="328">
        <f>SUMIF($J$4:$J$35,$B55,Z$4:Z$35)</f>
        <v>0</v>
      </c>
      <c r="X75" s="328"/>
      <c r="Y75" s="328"/>
      <c r="Z75" s="328"/>
      <c r="AA75" s="328">
        <f>SUMIF($J$4:$J$35,$B55,AD$4:AD$35)</f>
        <v>0</v>
      </c>
      <c r="AB75" s="328"/>
      <c r="AC75" s="328"/>
      <c r="AD75" s="328"/>
      <c r="AE75" s="328">
        <f>SUMIF($J$4:$J$35,$B55,AH$4:AH$35)</f>
        <v>0</v>
      </c>
      <c r="AF75" s="328"/>
      <c r="AG75" s="328"/>
      <c r="AH75" s="328"/>
      <c r="AI75" s="328">
        <f>SUMIF($J$4:$J$35,$B55,AL$4:AL$35)</f>
        <v>0</v>
      </c>
      <c r="AM75" s="328">
        <f>SUMIF($J$4:$J$35,$B55,AP$4:AP$35)</f>
        <v>0</v>
      </c>
      <c r="AQ75" s="328">
        <f>SUMIF($J$4:$J$35,$B55,AT$4:AT$35)</f>
        <v>0</v>
      </c>
    </row>
    <row r="76" spans="1:43" hidden="1">
      <c r="B76" s="326"/>
      <c r="C76" s="328"/>
      <c r="D76" s="328"/>
      <c r="E76" s="328"/>
      <c r="K76" s="328"/>
      <c r="O76" s="328"/>
      <c r="P76" s="328"/>
      <c r="Q76" s="328"/>
      <c r="R76" s="328"/>
      <c r="S76" s="328"/>
      <c r="T76" s="328"/>
      <c r="U76" s="328"/>
      <c r="V76" s="328"/>
      <c r="W76" s="328"/>
      <c r="X76" s="328"/>
      <c r="Y76" s="328"/>
      <c r="Z76" s="328"/>
      <c r="AA76" s="328"/>
      <c r="AB76" s="328"/>
      <c r="AC76" s="328"/>
      <c r="AD76" s="328"/>
      <c r="AE76" s="328"/>
      <c r="AF76" s="328"/>
      <c r="AG76" s="328"/>
      <c r="AH76" s="328"/>
      <c r="AI76" s="328"/>
      <c r="AM76" s="328"/>
      <c r="AQ76" s="328"/>
    </row>
    <row r="77" spans="1:43" hidden="1">
      <c r="A77" s="314" t="s">
        <v>186</v>
      </c>
      <c r="B77" s="326" t="s">
        <v>42</v>
      </c>
      <c r="C77" s="328"/>
      <c r="D77" s="328"/>
      <c r="E77" s="328">
        <f>SUMIF($J$38:$J$45,$B57,E$38:E$45)</f>
        <v>0</v>
      </c>
      <c r="K77" s="328">
        <f>SUMIF($J$41:$J$45,$B57,N$41:N$45)</f>
        <v>0</v>
      </c>
      <c r="O77" s="328">
        <f>SUMIF($J$41:$J$45,$B57,R$41:R$45)</f>
        <v>0</v>
      </c>
      <c r="P77" s="328"/>
      <c r="Q77" s="328"/>
      <c r="R77" s="328"/>
      <c r="S77" s="328">
        <f>SUMIF($J$41:$J$45,$B57,V$41:V$45)</f>
        <v>0</v>
      </c>
      <c r="T77" s="328"/>
      <c r="U77" s="328"/>
      <c r="V77" s="328"/>
      <c r="W77" s="328">
        <f>SUMIF($J$41:$J$45,$B57,Z$41:Z$45)</f>
        <v>0</v>
      </c>
      <c r="X77" s="328"/>
      <c r="Y77" s="328"/>
      <c r="Z77" s="328"/>
      <c r="AA77" s="328">
        <f>SUMIF($J$41:$J$45,$B57,AD$41:AD$45)</f>
        <v>0</v>
      </c>
      <c r="AB77" s="328"/>
      <c r="AC77" s="328"/>
      <c r="AD77" s="328"/>
      <c r="AE77" s="328">
        <f>SUMIF($J$41:$J$45,$B57,AH$41:AH$45)</f>
        <v>0</v>
      </c>
      <c r="AF77" s="328"/>
      <c r="AG77" s="328"/>
      <c r="AH77" s="328"/>
      <c r="AI77" s="328">
        <f>SUMIF($J$41:$J$45,$B57,AL$41:AL$45)</f>
        <v>0</v>
      </c>
      <c r="AM77" s="328">
        <f>SUMIF($J$41:$J$45,$B57,AP$41:AP$45)</f>
        <v>0</v>
      </c>
      <c r="AQ77" s="328">
        <f>SUMIF($J$41:$J$45,$B57,AT$41:AT$45)</f>
        <v>0</v>
      </c>
    </row>
    <row r="78" spans="1:43" hidden="1">
      <c r="A78" s="314" t="s">
        <v>187</v>
      </c>
      <c r="B78" s="326" t="s">
        <v>48</v>
      </c>
      <c r="C78" s="328"/>
      <c r="D78" s="328"/>
      <c r="E78" s="328">
        <f>SUMIF($J$38:$J$45,$B58,E$38:E$45)</f>
        <v>0</v>
      </c>
      <c r="K78" s="328">
        <f>SUMIF($J$41:$J$45,$B58,N$41:N$45)</f>
        <v>0</v>
      </c>
      <c r="O78" s="328">
        <f>SUMIF($J$41:$J$45,$B58,R$41:R$45)</f>
        <v>0</v>
      </c>
      <c r="P78" s="328"/>
      <c r="Q78" s="328"/>
      <c r="R78" s="328"/>
      <c r="S78" s="328">
        <f>SUMIF($J$41:$J$45,$B58,V$41:V$45)</f>
        <v>0</v>
      </c>
      <c r="T78" s="328"/>
      <c r="U78" s="328"/>
      <c r="V78" s="328"/>
      <c r="W78" s="328">
        <f>SUMIF($J$41:$J$45,$B58,Z$41:Z$45)</f>
        <v>0</v>
      </c>
      <c r="X78" s="328"/>
      <c r="Y78" s="328"/>
      <c r="Z78" s="328"/>
      <c r="AA78" s="328">
        <f>SUMIF($J$41:$J$45,$B58,AD$41:AD$45)</f>
        <v>0</v>
      </c>
      <c r="AB78" s="328"/>
      <c r="AC78" s="328"/>
      <c r="AD78" s="328"/>
      <c r="AE78" s="328">
        <f>SUMIF($J$41:$J$45,$B58,AH$41:AH$45)</f>
        <v>0</v>
      </c>
      <c r="AF78" s="328"/>
      <c r="AG78" s="328"/>
      <c r="AH78" s="328"/>
      <c r="AI78" s="328">
        <f>SUMIF($J$41:$J$45,$B58,AL$41:AL$45)</f>
        <v>0</v>
      </c>
      <c r="AM78" s="328">
        <f>SUMIF($J$41:$J$45,$B58,AP$41:AP$45)</f>
        <v>0</v>
      </c>
      <c r="AQ78" s="328">
        <f>SUMIF($J$41:$J$45,$B58,AT$41:AT$45)</f>
        <v>0</v>
      </c>
    </row>
    <row r="79" spans="1:43" hidden="1">
      <c r="C79" s="328"/>
      <c r="D79" s="328"/>
      <c r="E79" s="328"/>
      <c r="K79" s="328"/>
      <c r="O79" s="328"/>
      <c r="P79" s="328"/>
      <c r="Q79" s="328"/>
      <c r="R79" s="328"/>
      <c r="S79" s="328"/>
      <c r="T79" s="328"/>
      <c r="U79" s="328"/>
      <c r="V79" s="328"/>
      <c r="W79" s="328"/>
      <c r="X79" s="328"/>
      <c r="Y79" s="328"/>
      <c r="Z79" s="328"/>
      <c r="AA79" s="328"/>
      <c r="AB79" s="328"/>
      <c r="AC79" s="328"/>
      <c r="AD79" s="328"/>
      <c r="AE79" s="328"/>
      <c r="AF79" s="328"/>
      <c r="AG79" s="328"/>
      <c r="AH79" s="328"/>
      <c r="AI79" s="328"/>
      <c r="AM79" s="328"/>
      <c r="AQ79" s="328"/>
    </row>
    <row r="80" spans="1:43" hidden="1">
      <c r="A80" s="314" t="s">
        <v>184</v>
      </c>
      <c r="C80" s="328"/>
      <c r="D80" s="328"/>
      <c r="E80" s="328">
        <f>E74+E77</f>
        <v>0</v>
      </c>
      <c r="K80" s="328">
        <f>K74+K77</f>
        <v>0</v>
      </c>
      <c r="O80" s="328">
        <f>O74+O77</f>
        <v>0</v>
      </c>
      <c r="P80" s="328"/>
      <c r="Q80" s="328"/>
      <c r="R80" s="328"/>
      <c r="S80" s="328">
        <f>S74+S77</f>
        <v>0</v>
      </c>
      <c r="T80" s="328"/>
      <c r="U80" s="328"/>
      <c r="V80" s="328"/>
      <c r="W80" s="328">
        <f>W74+W77</f>
        <v>0</v>
      </c>
      <c r="X80" s="328"/>
      <c r="Y80" s="328"/>
      <c r="Z80" s="328"/>
      <c r="AA80" s="328">
        <f>AA74+AA77</f>
        <v>0</v>
      </c>
      <c r="AB80" s="328"/>
      <c r="AC80" s="328"/>
      <c r="AD80" s="328"/>
      <c r="AE80" s="328">
        <f>AE74+AE77</f>
        <v>0</v>
      </c>
      <c r="AF80" s="328"/>
      <c r="AG80" s="328"/>
      <c r="AH80" s="328"/>
      <c r="AI80" s="328">
        <f>AI74+AI77</f>
        <v>0</v>
      </c>
      <c r="AM80" s="328">
        <f>AM74+AM77</f>
        <v>0</v>
      </c>
      <c r="AQ80" s="328">
        <f>AQ74+AQ77</f>
        <v>0</v>
      </c>
    </row>
    <row r="81" spans="1:43" hidden="1">
      <c r="A81" s="314" t="s">
        <v>185</v>
      </c>
      <c r="C81" s="328"/>
      <c r="D81" s="328"/>
      <c r="E81" s="328">
        <f>E75+E78</f>
        <v>0</v>
      </c>
      <c r="K81" s="328">
        <f>K75+K78</f>
        <v>0</v>
      </c>
      <c r="O81" s="328">
        <f>O75+O78</f>
        <v>0</v>
      </c>
      <c r="P81" s="328"/>
      <c r="Q81" s="328"/>
      <c r="R81" s="328"/>
      <c r="S81" s="328">
        <f>S75+S78</f>
        <v>0</v>
      </c>
      <c r="T81" s="328"/>
      <c r="U81" s="328"/>
      <c r="V81" s="328"/>
      <c r="W81" s="328">
        <f>W75+W78</f>
        <v>0</v>
      </c>
      <c r="X81" s="328"/>
      <c r="Y81" s="328"/>
      <c r="Z81" s="328"/>
      <c r="AA81" s="328">
        <f>AA75+AA78</f>
        <v>0</v>
      </c>
      <c r="AB81" s="328"/>
      <c r="AC81" s="328"/>
      <c r="AD81" s="328"/>
      <c r="AE81" s="328">
        <f>AE75+AE78</f>
        <v>0</v>
      </c>
      <c r="AF81" s="328"/>
      <c r="AG81" s="328"/>
      <c r="AH81" s="328"/>
      <c r="AI81" s="328">
        <f>AI75+AI78</f>
        <v>0</v>
      </c>
      <c r="AM81" s="328">
        <f>AM75+AM78</f>
        <v>0</v>
      </c>
      <c r="AQ81" s="328">
        <f>AQ75+AQ78</f>
        <v>0</v>
      </c>
    </row>
    <row r="82" spans="1:43" hidden="1">
      <c r="C82" s="328"/>
      <c r="D82" s="328"/>
      <c r="E82" s="328"/>
      <c r="K82" s="328"/>
      <c r="O82" s="328"/>
      <c r="P82" s="328"/>
      <c r="Q82" s="328"/>
      <c r="R82" s="328"/>
      <c r="S82" s="328"/>
      <c r="T82" s="328"/>
      <c r="U82" s="328"/>
      <c r="V82" s="328"/>
      <c r="W82" s="328"/>
      <c r="X82" s="328"/>
      <c r="Y82" s="328"/>
      <c r="Z82" s="328"/>
      <c r="AA82" s="328"/>
      <c r="AB82" s="328"/>
      <c r="AC82" s="328"/>
      <c r="AD82" s="328"/>
      <c r="AE82" s="328"/>
      <c r="AF82" s="328"/>
      <c r="AG82" s="328"/>
      <c r="AH82" s="328"/>
    </row>
    <row r="83" spans="1:43" hidden="1">
      <c r="C83" s="328"/>
      <c r="D83" s="328"/>
      <c r="E83" s="328"/>
      <c r="K83" s="328"/>
      <c r="O83" s="328"/>
      <c r="P83" s="328"/>
      <c r="Q83" s="328"/>
      <c r="R83" s="328"/>
      <c r="S83" s="328"/>
      <c r="T83" s="328"/>
      <c r="U83" s="328"/>
      <c r="V83" s="328"/>
      <c r="W83" s="328"/>
      <c r="X83" s="328"/>
      <c r="Y83" s="328"/>
      <c r="Z83" s="328"/>
      <c r="AA83" s="328"/>
      <c r="AB83" s="328"/>
      <c r="AC83" s="328"/>
      <c r="AD83" s="328"/>
      <c r="AE83" s="328"/>
      <c r="AF83" s="328"/>
      <c r="AG83" s="328"/>
      <c r="AH83" s="328"/>
    </row>
    <row r="84" spans="1:43" hidden="1">
      <c r="C84" s="328"/>
      <c r="D84" s="328"/>
      <c r="E84" s="328"/>
      <c r="K84" s="328"/>
      <c r="O84" s="328"/>
      <c r="P84" s="328"/>
      <c r="Q84" s="328"/>
      <c r="R84" s="328"/>
      <c r="S84" s="328"/>
      <c r="T84" s="328"/>
      <c r="U84" s="328"/>
      <c r="V84" s="328"/>
      <c r="W84" s="328"/>
      <c r="X84" s="328"/>
      <c r="Y84" s="328"/>
      <c r="Z84" s="328"/>
      <c r="AA84" s="328"/>
      <c r="AB84" s="328"/>
      <c r="AC84" s="328"/>
      <c r="AD84" s="328"/>
      <c r="AE84" s="328"/>
      <c r="AF84" s="328"/>
      <c r="AG84" s="328"/>
      <c r="AH84" s="328"/>
    </row>
    <row r="85" spans="1:43" hidden="1">
      <c r="C85" s="328"/>
      <c r="D85" s="328"/>
      <c r="E85" s="328"/>
      <c r="K85" s="328"/>
      <c r="O85" s="328"/>
      <c r="P85" s="328"/>
      <c r="Q85" s="328"/>
      <c r="R85" s="328"/>
      <c r="S85" s="328"/>
      <c r="T85" s="328"/>
      <c r="U85" s="328"/>
      <c r="V85" s="328"/>
      <c r="W85" s="328"/>
      <c r="X85" s="328"/>
      <c r="Y85" s="328"/>
      <c r="Z85" s="328"/>
      <c r="AA85" s="328"/>
      <c r="AB85" s="328"/>
      <c r="AC85" s="328"/>
      <c r="AD85" s="328"/>
      <c r="AE85" s="328"/>
      <c r="AF85" s="328"/>
      <c r="AG85" s="328"/>
      <c r="AH85" s="328"/>
    </row>
    <row r="86" spans="1:43" hidden="1">
      <c r="C86" s="328"/>
      <c r="D86" s="328"/>
      <c r="E86" s="328"/>
      <c r="K86" s="328"/>
      <c r="O86" s="328"/>
      <c r="P86" s="328"/>
      <c r="Q86" s="328"/>
      <c r="R86" s="328"/>
      <c r="S86" s="328"/>
      <c r="T86" s="328"/>
      <c r="U86" s="328"/>
      <c r="V86" s="328"/>
      <c r="W86" s="328"/>
      <c r="X86" s="328"/>
      <c r="Y86" s="328"/>
      <c r="Z86" s="328"/>
      <c r="AA86" s="328"/>
      <c r="AB86" s="328"/>
      <c r="AC86" s="328"/>
      <c r="AD86" s="328"/>
      <c r="AE86" s="328"/>
      <c r="AF86" s="328"/>
      <c r="AG86" s="328"/>
      <c r="AH86" s="328"/>
    </row>
    <row r="87" spans="1:43" hidden="1">
      <c r="C87" s="328"/>
      <c r="D87" s="328"/>
      <c r="E87" s="328"/>
      <c r="K87" s="328"/>
      <c r="O87" s="328"/>
      <c r="P87" s="328"/>
      <c r="Q87" s="328"/>
      <c r="R87" s="328"/>
      <c r="S87" s="328"/>
      <c r="T87" s="328"/>
      <c r="U87" s="328"/>
      <c r="V87" s="328"/>
      <c r="W87" s="328"/>
      <c r="X87" s="328"/>
      <c r="Y87" s="328"/>
      <c r="Z87" s="328"/>
      <c r="AA87" s="328"/>
      <c r="AB87" s="328"/>
      <c r="AC87" s="328"/>
      <c r="AD87" s="328"/>
      <c r="AE87" s="328"/>
      <c r="AF87" s="328"/>
      <c r="AG87" s="328"/>
      <c r="AH87" s="328"/>
    </row>
    <row r="88" spans="1:43" hidden="1">
      <c r="C88" s="328"/>
      <c r="D88" s="328"/>
      <c r="E88" s="328"/>
      <c r="K88" s="328"/>
      <c r="O88" s="328"/>
      <c r="P88" s="328"/>
      <c r="Q88" s="328"/>
      <c r="R88" s="328"/>
      <c r="S88" s="328"/>
      <c r="T88" s="328"/>
      <c r="U88" s="328"/>
      <c r="V88" s="328"/>
      <c r="W88" s="328"/>
      <c r="X88" s="328"/>
      <c r="Y88" s="328"/>
      <c r="Z88" s="328"/>
      <c r="AA88" s="328"/>
      <c r="AB88" s="328"/>
      <c r="AC88" s="328"/>
      <c r="AD88" s="328"/>
      <c r="AE88" s="328"/>
      <c r="AF88" s="328"/>
      <c r="AG88" s="328"/>
      <c r="AH88" s="328"/>
    </row>
    <row r="89" spans="1:43" hidden="1">
      <c r="C89" s="328"/>
      <c r="D89" s="328"/>
      <c r="E89" s="328"/>
      <c r="K89" s="328"/>
      <c r="O89" s="328"/>
      <c r="P89" s="328"/>
      <c r="Q89" s="328"/>
      <c r="R89" s="328"/>
      <c r="S89" s="328"/>
      <c r="T89" s="328"/>
      <c r="U89" s="328"/>
      <c r="V89" s="328"/>
      <c r="W89" s="328"/>
      <c r="X89" s="328"/>
      <c r="Y89" s="328"/>
      <c r="Z89" s="328"/>
      <c r="AA89" s="328"/>
      <c r="AB89" s="328"/>
      <c r="AC89" s="328"/>
      <c r="AD89" s="328"/>
      <c r="AE89" s="328"/>
      <c r="AF89" s="328"/>
      <c r="AG89" s="328"/>
      <c r="AH89" s="328"/>
    </row>
    <row r="90" spans="1:43" hidden="1">
      <c r="C90" s="328"/>
      <c r="D90" s="328"/>
      <c r="E90" s="328"/>
      <c r="K90" s="328"/>
      <c r="O90" s="328"/>
      <c r="P90" s="328"/>
      <c r="Q90" s="328"/>
      <c r="R90" s="328"/>
      <c r="S90" s="328"/>
      <c r="T90" s="328"/>
      <c r="U90" s="328"/>
      <c r="V90" s="328"/>
      <c r="W90" s="328"/>
      <c r="X90" s="328"/>
      <c r="Y90" s="328"/>
      <c r="Z90" s="328"/>
      <c r="AA90" s="328"/>
      <c r="AB90" s="328"/>
      <c r="AC90" s="328"/>
      <c r="AD90" s="328"/>
      <c r="AE90" s="328"/>
      <c r="AF90" s="328"/>
      <c r="AG90" s="328"/>
      <c r="AH90" s="328"/>
    </row>
    <row r="91" spans="1:43" hidden="1">
      <c r="B91" s="334"/>
      <c r="C91" s="343"/>
      <c r="D91" s="344"/>
      <c r="F91" s="345" t="s">
        <v>45</v>
      </c>
      <c r="G91" s="346">
        <f>'Odpisy - daňové'!C4</f>
        <v>2016</v>
      </c>
      <c r="H91" s="347" t="s">
        <v>40</v>
      </c>
      <c r="I91" s="347" t="s">
        <v>41</v>
      </c>
      <c r="J91" s="347" t="s">
        <v>42</v>
      </c>
      <c r="K91" s="307"/>
      <c r="L91" s="335"/>
      <c r="M91" s="335"/>
      <c r="N91" s="335"/>
      <c r="O91" s="307"/>
      <c r="P91" s="307"/>
      <c r="Q91" s="307"/>
      <c r="R91" s="307"/>
      <c r="S91" s="307"/>
      <c r="T91" s="307"/>
      <c r="U91" s="307"/>
      <c r="V91" s="307"/>
      <c r="W91" s="307"/>
      <c r="X91" s="307"/>
      <c r="Y91" s="307"/>
      <c r="Z91" s="307"/>
      <c r="AA91" s="307"/>
      <c r="AB91" s="307"/>
      <c r="AC91" s="307"/>
      <c r="AD91" s="307"/>
    </row>
    <row r="92" spans="1:43" hidden="1">
      <c r="B92" s="334"/>
      <c r="C92" s="343"/>
      <c r="F92" s="345" t="s">
        <v>46</v>
      </c>
      <c r="G92" s="346">
        <f>G91+1</f>
        <v>2017</v>
      </c>
      <c r="H92" s="347" t="s">
        <v>47</v>
      </c>
      <c r="I92" s="347" t="s">
        <v>44</v>
      </c>
      <c r="J92" s="347" t="s">
        <v>48</v>
      </c>
      <c r="K92" s="307"/>
      <c r="L92" s="335"/>
      <c r="M92" s="335"/>
      <c r="N92" s="335"/>
      <c r="O92" s="307"/>
      <c r="P92" s="307"/>
      <c r="Q92" s="307"/>
      <c r="R92" s="307"/>
      <c r="S92" s="307"/>
      <c r="T92" s="307"/>
      <c r="U92" s="307"/>
      <c r="V92" s="307"/>
      <c r="W92" s="307"/>
      <c r="X92" s="307"/>
      <c r="Y92" s="307"/>
      <c r="Z92" s="307"/>
      <c r="AA92" s="307"/>
      <c r="AB92" s="307"/>
      <c r="AC92" s="307"/>
      <c r="AD92" s="307"/>
    </row>
    <row r="93" spans="1:43" hidden="1">
      <c r="B93" s="334"/>
      <c r="C93" s="343"/>
      <c r="F93" s="345" t="s">
        <v>43</v>
      </c>
      <c r="G93" s="346">
        <f>G92+1</f>
        <v>2018</v>
      </c>
      <c r="H93" s="347"/>
      <c r="I93" s="347"/>
      <c r="J93" s="347"/>
      <c r="K93" s="307"/>
      <c r="L93" s="335"/>
      <c r="M93" s="335"/>
      <c r="N93" s="335"/>
      <c r="O93" s="307"/>
      <c r="P93" s="307"/>
      <c r="Q93" s="307"/>
      <c r="R93" s="307"/>
      <c r="S93" s="307"/>
      <c r="T93" s="307"/>
      <c r="U93" s="307"/>
      <c r="V93" s="307"/>
      <c r="W93" s="307"/>
      <c r="X93" s="307"/>
      <c r="Y93" s="307"/>
      <c r="Z93" s="307"/>
      <c r="AA93" s="307"/>
      <c r="AB93" s="307"/>
      <c r="AC93" s="307"/>
      <c r="AD93" s="307"/>
    </row>
    <row r="94" spans="1:43" hidden="1">
      <c r="B94" s="328"/>
      <c r="C94" s="343"/>
      <c r="F94" s="345" t="s">
        <v>49</v>
      </c>
      <c r="G94" s="346">
        <f>G93+1</f>
        <v>2019</v>
      </c>
      <c r="H94" s="347"/>
      <c r="I94" s="347"/>
      <c r="J94" s="347"/>
      <c r="K94" s="307"/>
      <c r="L94" s="335"/>
      <c r="M94" s="335"/>
      <c r="N94" s="335"/>
      <c r="O94" s="307"/>
      <c r="P94" s="307"/>
      <c r="Q94" s="307"/>
      <c r="R94" s="307"/>
      <c r="S94" s="307"/>
      <c r="T94" s="307"/>
      <c r="U94" s="307"/>
      <c r="V94" s="307"/>
      <c r="W94" s="307"/>
      <c r="X94" s="307"/>
      <c r="Y94" s="307"/>
      <c r="Z94" s="307"/>
      <c r="AA94" s="307"/>
      <c r="AB94" s="307"/>
      <c r="AC94" s="307"/>
      <c r="AD94" s="307"/>
    </row>
    <row r="95" spans="1:43" hidden="1">
      <c r="A95" s="343"/>
      <c r="B95" s="328"/>
      <c r="C95" s="344"/>
      <c r="F95" s="345" t="s">
        <v>50</v>
      </c>
      <c r="G95" s="346">
        <f>G94+1</f>
        <v>2020</v>
      </c>
      <c r="H95" s="347"/>
      <c r="I95" s="347"/>
      <c r="J95" s="347"/>
      <c r="K95" s="307"/>
      <c r="L95" s="335"/>
      <c r="M95" s="335"/>
      <c r="N95" s="335"/>
      <c r="O95" s="307"/>
      <c r="P95" s="307"/>
      <c r="Q95" s="307"/>
      <c r="R95" s="307"/>
      <c r="S95" s="307"/>
      <c r="T95" s="307"/>
      <c r="U95" s="307"/>
      <c r="V95" s="307"/>
      <c r="W95" s="307"/>
      <c r="X95" s="307"/>
      <c r="Y95" s="307"/>
      <c r="Z95" s="307"/>
      <c r="AA95" s="307"/>
      <c r="AB95" s="307"/>
      <c r="AC95" s="307"/>
      <c r="AD95" s="307"/>
    </row>
    <row r="96" spans="1:43" hidden="1">
      <c r="A96" s="334"/>
      <c r="F96" s="345" t="s">
        <v>39</v>
      </c>
      <c r="G96" s="346">
        <f>G95+1</f>
        <v>2021</v>
      </c>
      <c r="H96" s="347"/>
      <c r="I96" s="347"/>
      <c r="J96" s="347"/>
      <c r="K96" s="307"/>
      <c r="L96" s="335"/>
      <c r="M96" s="335"/>
      <c r="N96" s="335"/>
      <c r="O96" s="307"/>
      <c r="P96" s="307"/>
      <c r="Q96" s="307"/>
      <c r="R96" s="307"/>
      <c r="S96" s="307"/>
      <c r="T96" s="307"/>
      <c r="U96" s="307"/>
      <c r="V96" s="307"/>
      <c r="W96" s="307"/>
      <c r="X96" s="307"/>
      <c r="Y96" s="307"/>
      <c r="Z96" s="307"/>
      <c r="AA96" s="307"/>
      <c r="AB96" s="307"/>
      <c r="AC96" s="307"/>
      <c r="AD96" s="307"/>
    </row>
    <row r="97" spans="1:30" hidden="1">
      <c r="A97" s="334"/>
      <c r="F97" s="307"/>
      <c r="G97" s="348"/>
      <c r="H97" s="348"/>
      <c r="I97" s="348"/>
      <c r="J97" s="348"/>
      <c r="K97" s="307"/>
      <c r="L97" s="335"/>
      <c r="M97" s="335"/>
      <c r="N97" s="335"/>
      <c r="O97" s="307"/>
      <c r="P97" s="307"/>
      <c r="Q97" s="307"/>
      <c r="R97" s="307"/>
      <c r="S97" s="307"/>
      <c r="T97" s="307"/>
      <c r="U97" s="307"/>
      <c r="V97" s="307"/>
      <c r="W97" s="307"/>
      <c r="X97" s="307"/>
      <c r="Y97" s="307"/>
      <c r="Z97" s="307"/>
      <c r="AA97" s="307"/>
      <c r="AB97" s="307"/>
      <c r="AC97" s="307"/>
      <c r="AD97" s="307"/>
    </row>
    <row r="98" spans="1:30" hidden="1">
      <c r="F98" s="307"/>
      <c r="G98" s="348"/>
      <c r="H98" s="348"/>
      <c r="I98" s="348"/>
      <c r="J98" s="348"/>
      <c r="K98" s="307"/>
      <c r="L98" s="335"/>
      <c r="M98" s="335"/>
      <c r="N98" s="335"/>
      <c r="O98" s="307"/>
      <c r="P98" s="307"/>
      <c r="Q98" s="307"/>
      <c r="R98" s="307"/>
      <c r="S98" s="307"/>
      <c r="T98" s="307"/>
      <c r="U98" s="307"/>
      <c r="V98" s="307"/>
      <c r="W98" s="307"/>
      <c r="X98" s="307"/>
      <c r="Y98" s="307"/>
      <c r="Z98" s="307"/>
      <c r="AA98" s="307"/>
      <c r="AB98" s="307"/>
      <c r="AC98" s="307"/>
      <c r="AD98" s="307"/>
    </row>
    <row r="99" spans="1:30" hidden="1">
      <c r="C99" s="189"/>
      <c r="D99" s="190" t="s">
        <v>194</v>
      </c>
      <c r="E99" s="191">
        <f>'Peňažné toky projektu'!B18</f>
        <v>2016</v>
      </c>
      <c r="F99" s="191">
        <f>E99+1</f>
        <v>2017</v>
      </c>
      <c r="G99" s="191">
        <f>F99+1</f>
        <v>2018</v>
      </c>
      <c r="H99" s="191">
        <f>G99+1</f>
        <v>2019</v>
      </c>
      <c r="I99" s="191">
        <f>H99+1</f>
        <v>2020</v>
      </c>
      <c r="J99" s="191">
        <f>I99+1</f>
        <v>2021</v>
      </c>
      <c r="K99" s="307"/>
      <c r="L99" s="335"/>
      <c r="M99" s="335"/>
      <c r="N99" s="335"/>
      <c r="O99" s="307"/>
      <c r="P99" s="307"/>
      <c r="Q99" s="307"/>
      <c r="R99" s="307"/>
      <c r="S99" s="307"/>
      <c r="T99" s="307"/>
      <c r="U99" s="307"/>
      <c r="V99" s="307"/>
      <c r="W99" s="307"/>
      <c r="X99" s="307"/>
      <c r="Y99" s="307"/>
      <c r="Z99" s="307"/>
      <c r="AA99" s="307"/>
      <c r="AB99" s="307"/>
      <c r="AC99" s="307"/>
      <c r="AD99" s="307"/>
    </row>
    <row r="100" spans="1:30" hidden="1">
      <c r="C100" s="11"/>
      <c r="D100" s="11"/>
      <c r="E100" s="10"/>
      <c r="F100" s="10"/>
      <c r="G100" s="10"/>
      <c r="H100" s="10"/>
      <c r="I100" s="10"/>
      <c r="J100" s="10"/>
    </row>
    <row r="101" spans="1:30" hidden="1">
      <c r="C101" s="9" t="s">
        <v>1</v>
      </c>
      <c r="D101" s="11"/>
      <c r="E101" s="11"/>
      <c r="F101" s="11"/>
      <c r="G101" s="11"/>
      <c r="H101" s="11"/>
      <c r="I101" s="11"/>
      <c r="J101" s="11"/>
    </row>
    <row r="102" spans="1:30" ht="26.4" hidden="1">
      <c r="C102" s="77" t="s">
        <v>2</v>
      </c>
      <c r="D102" s="77" t="s">
        <v>3</v>
      </c>
      <c r="E102" s="78"/>
      <c r="F102" s="78"/>
      <c r="G102" s="78"/>
      <c r="H102" s="78"/>
      <c r="I102" s="78"/>
      <c r="J102" s="78"/>
    </row>
    <row r="103" spans="1:30" hidden="1">
      <c r="C103" s="274" t="s">
        <v>45</v>
      </c>
      <c r="D103" s="274">
        <v>4</v>
      </c>
      <c r="E103" s="81">
        <f t="shared" ref="E103:J103" si="59">SUMIFS($C$4:$C$45,$G$4:$G$45,E$99,$J$4:$J$45,$J$91,$F$4:$F$45,$C103)</f>
        <v>0</v>
      </c>
      <c r="F103" s="81">
        <f t="shared" si="59"/>
        <v>0</v>
      </c>
      <c r="G103" s="81">
        <f t="shared" si="59"/>
        <v>0</v>
      </c>
      <c r="H103" s="81">
        <f t="shared" si="59"/>
        <v>0</v>
      </c>
      <c r="I103" s="81">
        <f t="shared" si="59"/>
        <v>0</v>
      </c>
      <c r="J103" s="81">
        <f t="shared" si="59"/>
        <v>0</v>
      </c>
    </row>
    <row r="104" spans="1:30" hidden="1">
      <c r="C104" s="274" t="s">
        <v>46</v>
      </c>
      <c r="D104" s="274">
        <v>6</v>
      </c>
      <c r="E104" s="81">
        <f t="shared" ref="E104:J108" si="60">SUMIFS($C$4:$C$45,$G$4:$G$45,E$99,$J$4:$J$45,$J$91,$F$4:$F$45,$C104)</f>
        <v>0</v>
      </c>
      <c r="F104" s="81">
        <f t="shared" si="60"/>
        <v>0</v>
      </c>
      <c r="G104" s="81">
        <f t="shared" si="60"/>
        <v>0</v>
      </c>
      <c r="H104" s="81">
        <f t="shared" si="60"/>
        <v>0</v>
      </c>
      <c r="I104" s="81">
        <f t="shared" si="60"/>
        <v>0</v>
      </c>
      <c r="J104" s="81">
        <f t="shared" si="60"/>
        <v>0</v>
      </c>
    </row>
    <row r="105" spans="1:30" hidden="1">
      <c r="C105" s="274" t="s">
        <v>43</v>
      </c>
      <c r="D105" s="274">
        <v>8</v>
      </c>
      <c r="E105" s="81">
        <f t="shared" si="60"/>
        <v>0</v>
      </c>
      <c r="F105" s="81">
        <f t="shared" si="60"/>
        <v>0</v>
      </c>
      <c r="G105" s="81">
        <f t="shared" si="60"/>
        <v>0</v>
      </c>
      <c r="H105" s="81">
        <f t="shared" si="60"/>
        <v>0</v>
      </c>
      <c r="I105" s="81">
        <f>SUMIFS($C$4:$C$45,$G$4:$G$45,I$99,$J$4:$J$45,$J$91,$F$4:$F$45,$C105)</f>
        <v>0</v>
      </c>
      <c r="J105" s="81">
        <f t="shared" si="60"/>
        <v>0</v>
      </c>
    </row>
    <row r="106" spans="1:30" hidden="1">
      <c r="C106" s="274" t="s">
        <v>49</v>
      </c>
      <c r="D106" s="274">
        <v>12</v>
      </c>
      <c r="E106" s="81">
        <f t="shared" si="60"/>
        <v>0</v>
      </c>
      <c r="F106" s="81">
        <f t="shared" si="60"/>
        <v>0</v>
      </c>
      <c r="G106" s="81">
        <f t="shared" si="60"/>
        <v>0</v>
      </c>
      <c r="H106" s="81">
        <f t="shared" si="60"/>
        <v>0</v>
      </c>
      <c r="I106" s="81">
        <f t="shared" si="60"/>
        <v>0</v>
      </c>
      <c r="J106" s="81">
        <f t="shared" si="60"/>
        <v>0</v>
      </c>
    </row>
    <row r="107" spans="1:30" hidden="1">
      <c r="C107" s="274" t="s">
        <v>50</v>
      </c>
      <c r="D107" s="274">
        <v>20</v>
      </c>
      <c r="E107" s="81">
        <f t="shared" si="60"/>
        <v>0</v>
      </c>
      <c r="F107" s="81">
        <f t="shared" si="60"/>
        <v>0</v>
      </c>
      <c r="G107" s="81">
        <f t="shared" si="60"/>
        <v>0</v>
      </c>
      <c r="H107" s="81">
        <f t="shared" si="60"/>
        <v>0</v>
      </c>
      <c r="I107" s="81">
        <f t="shared" si="60"/>
        <v>0</v>
      </c>
      <c r="J107" s="81">
        <f t="shared" si="60"/>
        <v>0</v>
      </c>
    </row>
    <row r="108" spans="1:30" hidden="1">
      <c r="C108" s="274" t="s">
        <v>39</v>
      </c>
      <c r="D108" s="274">
        <v>40</v>
      </c>
      <c r="E108" s="81">
        <f t="shared" si="60"/>
        <v>0</v>
      </c>
      <c r="F108" s="81">
        <f t="shared" si="60"/>
        <v>0</v>
      </c>
      <c r="G108" s="81">
        <f t="shared" si="60"/>
        <v>0</v>
      </c>
      <c r="H108" s="81">
        <f t="shared" si="60"/>
        <v>0</v>
      </c>
      <c r="I108" s="81">
        <f t="shared" si="60"/>
        <v>0</v>
      </c>
      <c r="J108" s="81">
        <f t="shared" si="60"/>
        <v>0</v>
      </c>
    </row>
    <row r="109" spans="1:30" hidden="1">
      <c r="C109" s="389" t="s">
        <v>4</v>
      </c>
      <c r="D109" s="389"/>
      <c r="E109" s="79">
        <f t="shared" ref="E109:J109" si="61">IF(E99="","",SUM(E103:E108))</f>
        <v>0</v>
      </c>
      <c r="F109" s="79">
        <f t="shared" si="61"/>
        <v>0</v>
      </c>
      <c r="G109" s="79">
        <f t="shared" si="61"/>
        <v>0</v>
      </c>
      <c r="H109" s="79">
        <f t="shared" si="61"/>
        <v>0</v>
      </c>
      <c r="I109" s="79">
        <f t="shared" si="61"/>
        <v>0</v>
      </c>
      <c r="J109" s="79">
        <f t="shared" si="61"/>
        <v>0</v>
      </c>
    </row>
    <row r="110" spans="1:30" hidden="1"/>
    <row r="111" spans="1:30" hidden="1"/>
    <row r="112" spans="1:30" hidden="1">
      <c r="C112" s="189"/>
      <c r="D112" s="190" t="s">
        <v>195</v>
      </c>
      <c r="E112" s="191">
        <f>E99</f>
        <v>2016</v>
      </c>
      <c r="F112" s="191">
        <f>E112+1</f>
        <v>2017</v>
      </c>
      <c r="G112" s="191">
        <f>F112+1</f>
        <v>2018</v>
      </c>
      <c r="H112" s="191">
        <f>G112+1</f>
        <v>2019</v>
      </c>
      <c r="I112" s="191">
        <f>H112+1</f>
        <v>2020</v>
      </c>
      <c r="J112" s="191">
        <f>I112+1</f>
        <v>2021</v>
      </c>
    </row>
    <row r="113" spans="3:10" hidden="1">
      <c r="C113" s="11"/>
      <c r="D113" s="11"/>
      <c r="E113" s="10"/>
      <c r="F113" s="10"/>
      <c r="G113" s="10"/>
      <c r="H113" s="10"/>
      <c r="I113" s="10"/>
      <c r="J113" s="10"/>
    </row>
    <row r="114" spans="3:10" hidden="1">
      <c r="C114" s="9" t="s">
        <v>1</v>
      </c>
      <c r="D114" s="11"/>
      <c r="E114" s="11"/>
      <c r="F114" s="11"/>
      <c r="G114" s="11"/>
      <c r="H114" s="11"/>
      <c r="I114" s="11"/>
      <c r="J114" s="11"/>
    </row>
    <row r="115" spans="3:10" ht="26.4" hidden="1">
      <c r="C115" s="77" t="s">
        <v>2</v>
      </c>
      <c r="D115" s="77" t="s">
        <v>3</v>
      </c>
      <c r="E115" s="78"/>
      <c r="F115" s="78"/>
      <c r="G115" s="78"/>
      <c r="H115" s="78"/>
      <c r="I115" s="78"/>
      <c r="J115" s="78"/>
    </row>
    <row r="116" spans="3:10" hidden="1">
      <c r="C116" s="274" t="s">
        <v>45</v>
      </c>
      <c r="D116" s="274">
        <v>4</v>
      </c>
      <c r="E116" s="81">
        <f t="shared" ref="E116:J116" si="62">SUMIFS($C$4:$C$45,$G$4:$G$45,E$99,$J$4:$J$45,$J$92,$F$4:$F$45,$C116)</f>
        <v>0</v>
      </c>
      <c r="F116" s="81">
        <f t="shared" si="62"/>
        <v>0</v>
      </c>
      <c r="G116" s="81">
        <f t="shared" si="62"/>
        <v>0</v>
      </c>
      <c r="H116" s="81">
        <f t="shared" si="62"/>
        <v>0</v>
      </c>
      <c r="I116" s="81">
        <f t="shared" si="62"/>
        <v>0</v>
      </c>
      <c r="J116" s="81">
        <f t="shared" si="62"/>
        <v>0</v>
      </c>
    </row>
    <row r="117" spans="3:10" hidden="1">
      <c r="C117" s="274" t="s">
        <v>46</v>
      </c>
      <c r="D117" s="274">
        <v>6</v>
      </c>
      <c r="E117" s="81">
        <f t="shared" ref="E117:J121" si="63">SUMIFS($C$4:$C$45,$G$4:$G$45,E$99,$J$4:$J$45,$J$92,$F$4:$F$45,$C117)</f>
        <v>0</v>
      </c>
      <c r="F117" s="81">
        <f t="shared" si="63"/>
        <v>0</v>
      </c>
      <c r="G117" s="81">
        <f t="shared" si="63"/>
        <v>0</v>
      </c>
      <c r="H117" s="81">
        <f t="shared" si="63"/>
        <v>0</v>
      </c>
      <c r="I117" s="81">
        <f t="shared" si="63"/>
        <v>0</v>
      </c>
      <c r="J117" s="81">
        <f t="shared" si="63"/>
        <v>0</v>
      </c>
    </row>
    <row r="118" spans="3:10" hidden="1">
      <c r="C118" s="274" t="s">
        <v>43</v>
      </c>
      <c r="D118" s="274">
        <v>8</v>
      </c>
      <c r="E118" s="81">
        <f t="shared" si="63"/>
        <v>0</v>
      </c>
      <c r="F118" s="81">
        <f t="shared" si="63"/>
        <v>0</v>
      </c>
      <c r="G118" s="81">
        <f t="shared" si="63"/>
        <v>0</v>
      </c>
      <c r="H118" s="81">
        <f t="shared" si="63"/>
        <v>0</v>
      </c>
      <c r="I118" s="81">
        <f t="shared" si="63"/>
        <v>0</v>
      </c>
      <c r="J118" s="81">
        <f t="shared" si="63"/>
        <v>0</v>
      </c>
    </row>
    <row r="119" spans="3:10" hidden="1">
      <c r="C119" s="274" t="s">
        <v>49</v>
      </c>
      <c r="D119" s="274">
        <v>12</v>
      </c>
      <c r="E119" s="81">
        <f t="shared" si="63"/>
        <v>0</v>
      </c>
      <c r="F119" s="81">
        <f t="shared" si="63"/>
        <v>0</v>
      </c>
      <c r="G119" s="81">
        <f t="shared" si="63"/>
        <v>0</v>
      </c>
      <c r="H119" s="81">
        <f t="shared" si="63"/>
        <v>0</v>
      </c>
      <c r="I119" s="81">
        <f t="shared" si="63"/>
        <v>0</v>
      </c>
      <c r="J119" s="81">
        <f t="shared" si="63"/>
        <v>0</v>
      </c>
    </row>
    <row r="120" spans="3:10" hidden="1">
      <c r="C120" s="274" t="s">
        <v>50</v>
      </c>
      <c r="D120" s="274">
        <v>20</v>
      </c>
      <c r="E120" s="81">
        <f t="shared" si="63"/>
        <v>0</v>
      </c>
      <c r="F120" s="81">
        <f t="shared" si="63"/>
        <v>0</v>
      </c>
      <c r="G120" s="81">
        <f t="shared" si="63"/>
        <v>0</v>
      </c>
      <c r="H120" s="81">
        <f t="shared" si="63"/>
        <v>0</v>
      </c>
      <c r="I120" s="81">
        <f t="shared" si="63"/>
        <v>0</v>
      </c>
      <c r="J120" s="81">
        <f t="shared" si="63"/>
        <v>0</v>
      </c>
    </row>
    <row r="121" spans="3:10" hidden="1">
      <c r="C121" s="274" t="s">
        <v>39</v>
      </c>
      <c r="D121" s="274">
        <v>40</v>
      </c>
      <c r="E121" s="81">
        <f t="shared" si="63"/>
        <v>0</v>
      </c>
      <c r="F121" s="81">
        <f t="shared" si="63"/>
        <v>0</v>
      </c>
      <c r="G121" s="81">
        <f t="shared" si="63"/>
        <v>0</v>
      </c>
      <c r="H121" s="81">
        <f t="shared" si="63"/>
        <v>0</v>
      </c>
      <c r="I121" s="81">
        <f t="shared" si="63"/>
        <v>0</v>
      </c>
      <c r="J121" s="81">
        <f t="shared" si="63"/>
        <v>0</v>
      </c>
    </row>
    <row r="122" spans="3:10" hidden="1">
      <c r="C122" s="389" t="s">
        <v>4</v>
      </c>
      <c r="D122" s="389"/>
      <c r="E122" s="79">
        <f t="shared" ref="E122:J122" si="64">IF(E112="","",SUM(E116:E121))</f>
        <v>0</v>
      </c>
      <c r="F122" s="79">
        <f t="shared" si="64"/>
        <v>0</v>
      </c>
      <c r="G122" s="79">
        <f t="shared" si="64"/>
        <v>0</v>
      </c>
      <c r="H122" s="79">
        <f t="shared" si="64"/>
        <v>0</v>
      </c>
      <c r="I122" s="79">
        <f t="shared" si="64"/>
        <v>0</v>
      </c>
      <c r="J122" s="79">
        <f t="shared" si="64"/>
        <v>0</v>
      </c>
    </row>
    <row r="123" spans="3:10" hidden="1"/>
    <row r="124" spans="3:10" hidden="1"/>
    <row r="125" spans="3:10" hidden="1">
      <c r="C125" s="189"/>
      <c r="D125" s="190" t="s">
        <v>196</v>
      </c>
      <c r="E125" s="191">
        <f>E112</f>
        <v>2016</v>
      </c>
      <c r="F125" s="191">
        <f>E125+1</f>
        <v>2017</v>
      </c>
      <c r="G125" s="191">
        <f>F125+1</f>
        <v>2018</v>
      </c>
      <c r="H125" s="191">
        <f>G125+1</f>
        <v>2019</v>
      </c>
      <c r="I125" s="191">
        <f>H125+1</f>
        <v>2020</v>
      </c>
      <c r="J125" s="191">
        <f>I125+1</f>
        <v>2021</v>
      </c>
    </row>
    <row r="126" spans="3:10" hidden="1">
      <c r="C126" s="11"/>
      <c r="D126" s="11"/>
      <c r="E126" s="10"/>
      <c r="F126" s="10"/>
      <c r="G126" s="10"/>
      <c r="H126" s="10"/>
      <c r="I126" s="10"/>
      <c r="J126" s="10"/>
    </row>
    <row r="127" spans="3:10" hidden="1">
      <c r="C127" s="9" t="s">
        <v>1</v>
      </c>
      <c r="D127" s="11"/>
      <c r="E127" s="11"/>
      <c r="F127" s="11"/>
      <c r="G127" s="11"/>
      <c r="H127" s="11"/>
      <c r="I127" s="11"/>
      <c r="J127" s="11"/>
    </row>
    <row r="128" spans="3:10" ht="26.4" hidden="1">
      <c r="C128" s="77" t="s">
        <v>2</v>
      </c>
      <c r="D128" s="77" t="s">
        <v>3</v>
      </c>
      <c r="E128" s="78"/>
      <c r="F128" s="78"/>
      <c r="G128" s="78"/>
      <c r="H128" s="78"/>
      <c r="I128" s="78"/>
      <c r="J128" s="78"/>
    </row>
    <row r="129" spans="3:10" hidden="1">
      <c r="C129" s="274" t="s">
        <v>45</v>
      </c>
      <c r="D129" s="274">
        <v>4</v>
      </c>
      <c r="E129" s="81">
        <f t="shared" ref="E129:J129" si="65">E103+E116</f>
        <v>0</v>
      </c>
      <c r="F129" s="81">
        <f t="shared" si="65"/>
        <v>0</v>
      </c>
      <c r="G129" s="81">
        <f t="shared" si="65"/>
        <v>0</v>
      </c>
      <c r="H129" s="81">
        <f t="shared" si="65"/>
        <v>0</v>
      </c>
      <c r="I129" s="81">
        <f t="shared" si="65"/>
        <v>0</v>
      </c>
      <c r="J129" s="81">
        <f t="shared" si="65"/>
        <v>0</v>
      </c>
    </row>
    <row r="130" spans="3:10" hidden="1">
      <c r="C130" s="274" t="s">
        <v>46</v>
      </c>
      <c r="D130" s="274">
        <v>6</v>
      </c>
      <c r="E130" s="81">
        <f t="shared" ref="E130:J134" si="66">E104+E117</f>
        <v>0</v>
      </c>
      <c r="F130" s="81">
        <f t="shared" si="66"/>
        <v>0</v>
      </c>
      <c r="G130" s="81">
        <f t="shared" si="66"/>
        <v>0</v>
      </c>
      <c r="H130" s="81">
        <f t="shared" si="66"/>
        <v>0</v>
      </c>
      <c r="I130" s="81">
        <f t="shared" si="66"/>
        <v>0</v>
      </c>
      <c r="J130" s="81">
        <f t="shared" si="66"/>
        <v>0</v>
      </c>
    </row>
    <row r="131" spans="3:10" hidden="1">
      <c r="C131" s="274" t="s">
        <v>43</v>
      </c>
      <c r="D131" s="274">
        <v>8</v>
      </c>
      <c r="E131" s="81">
        <f t="shared" si="66"/>
        <v>0</v>
      </c>
      <c r="F131" s="81">
        <f t="shared" si="66"/>
        <v>0</v>
      </c>
      <c r="G131" s="81">
        <f t="shared" si="66"/>
        <v>0</v>
      </c>
      <c r="H131" s="81">
        <f t="shared" si="66"/>
        <v>0</v>
      </c>
      <c r="I131" s="81">
        <f t="shared" si="66"/>
        <v>0</v>
      </c>
      <c r="J131" s="81">
        <f t="shared" si="66"/>
        <v>0</v>
      </c>
    </row>
    <row r="132" spans="3:10" hidden="1">
      <c r="C132" s="274" t="s">
        <v>49</v>
      </c>
      <c r="D132" s="274">
        <v>12</v>
      </c>
      <c r="E132" s="81">
        <f t="shared" si="66"/>
        <v>0</v>
      </c>
      <c r="F132" s="81">
        <f t="shared" si="66"/>
        <v>0</v>
      </c>
      <c r="G132" s="81">
        <f t="shared" si="66"/>
        <v>0</v>
      </c>
      <c r="H132" s="81">
        <f t="shared" si="66"/>
        <v>0</v>
      </c>
      <c r="I132" s="81">
        <f t="shared" si="66"/>
        <v>0</v>
      </c>
      <c r="J132" s="81">
        <f t="shared" si="66"/>
        <v>0</v>
      </c>
    </row>
    <row r="133" spans="3:10" hidden="1">
      <c r="C133" s="274" t="s">
        <v>50</v>
      </c>
      <c r="D133" s="274">
        <v>20</v>
      </c>
      <c r="E133" s="81">
        <f t="shared" si="66"/>
        <v>0</v>
      </c>
      <c r="F133" s="81">
        <f t="shared" si="66"/>
        <v>0</v>
      </c>
      <c r="G133" s="81">
        <f t="shared" si="66"/>
        <v>0</v>
      </c>
      <c r="H133" s="81">
        <f t="shared" si="66"/>
        <v>0</v>
      </c>
      <c r="I133" s="81">
        <f t="shared" si="66"/>
        <v>0</v>
      </c>
      <c r="J133" s="81">
        <f t="shared" si="66"/>
        <v>0</v>
      </c>
    </row>
    <row r="134" spans="3:10" hidden="1">
      <c r="C134" s="274" t="s">
        <v>39</v>
      </c>
      <c r="D134" s="274">
        <v>40</v>
      </c>
      <c r="E134" s="81">
        <f t="shared" si="66"/>
        <v>0</v>
      </c>
      <c r="F134" s="81">
        <f t="shared" si="66"/>
        <v>0</v>
      </c>
      <c r="G134" s="81">
        <f t="shared" si="66"/>
        <v>0</v>
      </c>
      <c r="H134" s="81">
        <f t="shared" si="66"/>
        <v>0</v>
      </c>
      <c r="I134" s="81">
        <f t="shared" si="66"/>
        <v>0</v>
      </c>
      <c r="J134" s="81">
        <f t="shared" si="66"/>
        <v>0</v>
      </c>
    </row>
    <row r="135" spans="3:10" hidden="1">
      <c r="C135" s="389" t="s">
        <v>4</v>
      </c>
      <c r="D135" s="389"/>
      <c r="E135" s="79">
        <f t="shared" ref="E135:J135" si="67">IF(E125="","",SUM(E129:E134))</f>
        <v>0</v>
      </c>
      <c r="F135" s="79">
        <f t="shared" si="67"/>
        <v>0</v>
      </c>
      <c r="G135" s="79">
        <f t="shared" si="67"/>
        <v>0</v>
      </c>
      <c r="H135" s="79">
        <f t="shared" si="67"/>
        <v>0</v>
      </c>
      <c r="I135" s="79">
        <f t="shared" si="67"/>
        <v>0</v>
      </c>
      <c r="J135" s="79">
        <f t="shared" si="67"/>
        <v>0</v>
      </c>
    </row>
    <row r="136" spans="3:10" hidden="1"/>
    <row r="137" spans="3:10" hidden="1"/>
    <row r="138" spans="3:10" hidden="1"/>
    <row r="139" spans="3:10" hidden="1"/>
    <row r="140" spans="3:10" hidden="1"/>
    <row r="141" spans="3:10" hidden="1"/>
    <row r="142" spans="3:10" hidden="1"/>
    <row r="143" spans="3:10" hidden="1"/>
    <row r="144" spans="3:10"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sheetData>
  <sheetProtection password="CB2D" sheet="1" objects="1" scenarios="1" insertRows="0"/>
  <mergeCells count="36">
    <mergeCell ref="C122:D122"/>
    <mergeCell ref="C135:D135"/>
    <mergeCell ref="H1:H3"/>
    <mergeCell ref="I1:I3"/>
    <mergeCell ref="F38:F40"/>
    <mergeCell ref="G38:G40"/>
    <mergeCell ref="H38:H40"/>
    <mergeCell ref="I38:I40"/>
    <mergeCell ref="A1:A3"/>
    <mergeCell ref="B1:B3"/>
    <mergeCell ref="C1:C3"/>
    <mergeCell ref="D1:D3"/>
    <mergeCell ref="C109:D109"/>
    <mergeCell ref="K1:AA1"/>
    <mergeCell ref="K25:AA25"/>
    <mergeCell ref="J25:J27"/>
    <mergeCell ref="A25:A27"/>
    <mergeCell ref="B25:B27"/>
    <mergeCell ref="C25:C27"/>
    <mergeCell ref="D25:D27"/>
    <mergeCell ref="E25:E27"/>
    <mergeCell ref="F25:F27"/>
    <mergeCell ref="G25:G27"/>
    <mergeCell ref="H25:H27"/>
    <mergeCell ref="I25:I27"/>
    <mergeCell ref="E1:E3"/>
    <mergeCell ref="F1:F3"/>
    <mergeCell ref="G1:G3"/>
    <mergeCell ref="J1:J3"/>
    <mergeCell ref="J38:J40"/>
    <mergeCell ref="K38:AA38"/>
    <mergeCell ref="A38:A40"/>
    <mergeCell ref="B38:B40"/>
    <mergeCell ref="C38:C40"/>
    <mergeCell ref="D38:D40"/>
    <mergeCell ref="E38:E40"/>
  </mergeCells>
  <conditionalFormatting sqref="AE25 AE1 AE38">
    <cfRule type="cellIs" dxfId="77" priority="26" operator="lessThan">
      <formula>1</formula>
    </cfRule>
    <cfRule type="cellIs" dxfId="76" priority="27" operator="greaterThan">
      <formula>1</formula>
    </cfRule>
  </conditionalFormatting>
  <conditionalFormatting sqref="AI38">
    <cfRule type="cellIs" dxfId="75" priority="19" operator="lessThan">
      <formula>1</formula>
    </cfRule>
    <cfRule type="cellIs" dxfId="74" priority="20" operator="greaterThan">
      <formula>1</formula>
    </cfRule>
  </conditionalFormatting>
  <conditionalFormatting sqref="AM38">
    <cfRule type="cellIs" dxfId="73" priority="17" operator="lessThan">
      <formula>1</formula>
    </cfRule>
    <cfRule type="cellIs" dxfId="72" priority="18" operator="greaterThan">
      <formula>1</formula>
    </cfRule>
  </conditionalFormatting>
  <conditionalFormatting sqref="AQ38">
    <cfRule type="cellIs" dxfId="71" priority="15" operator="lessThan">
      <formula>1</formula>
    </cfRule>
    <cfRule type="cellIs" dxfId="70" priority="16" operator="greaterThan">
      <formula>1</formula>
    </cfRule>
  </conditionalFormatting>
  <conditionalFormatting sqref="AI1:AI52 AI62 AI82:AI500">
    <cfRule type="expression" dxfId="69" priority="14">
      <formula>$AI$2=""</formula>
    </cfRule>
  </conditionalFormatting>
  <conditionalFormatting sqref="AJ1:AJ500">
    <cfRule type="expression" dxfId="68" priority="13">
      <formula>$AI$2=""</formula>
    </cfRule>
  </conditionalFormatting>
  <conditionalFormatting sqref="AK1:AK500">
    <cfRule type="expression" dxfId="67" priority="12">
      <formula>$AI$2=""</formula>
    </cfRule>
  </conditionalFormatting>
  <conditionalFormatting sqref="AL1:AL500">
    <cfRule type="expression" dxfId="66" priority="11">
      <formula>$AI$2=""</formula>
    </cfRule>
  </conditionalFormatting>
  <conditionalFormatting sqref="AM1:AM52 AM62 AM82:AM500">
    <cfRule type="expression" dxfId="65" priority="10">
      <formula>$AM$2=""</formula>
    </cfRule>
  </conditionalFormatting>
  <conditionalFormatting sqref="AN1:AN500">
    <cfRule type="expression" dxfId="64" priority="9">
      <formula>$AM$2=""</formula>
    </cfRule>
  </conditionalFormatting>
  <conditionalFormatting sqref="AO1:AO500">
    <cfRule type="expression" dxfId="63" priority="8">
      <formula>$AM$2=""</formula>
    </cfRule>
  </conditionalFormatting>
  <conditionalFormatting sqref="AP1:AP500">
    <cfRule type="expression" dxfId="62" priority="7">
      <formula>$AP$2=""</formula>
    </cfRule>
  </conditionalFormatting>
  <conditionalFormatting sqref="AQ1:AQ52 AQ62 AQ82:AQ500">
    <cfRule type="expression" dxfId="61" priority="6">
      <formula>$AP$2=""</formula>
    </cfRule>
  </conditionalFormatting>
  <conditionalFormatting sqref="AR1:AR500">
    <cfRule type="expression" dxfId="60" priority="5">
      <formula>$AQ$2=""</formula>
    </cfRule>
  </conditionalFormatting>
  <conditionalFormatting sqref="AS1:AS500">
    <cfRule type="expression" dxfId="59" priority="4">
      <formula>$AQ$2=""</formula>
    </cfRule>
  </conditionalFormatting>
  <conditionalFormatting sqref="AT1:AT500">
    <cfRule type="expression" dxfId="58" priority="3">
      <formula>$AQ$2=""</formula>
    </cfRule>
  </conditionalFormatting>
  <conditionalFormatting sqref="I22">
    <cfRule type="cellIs" dxfId="57" priority="1" operator="greaterThan">
      <formula>0.1</formula>
    </cfRule>
  </conditionalFormatting>
  <dataValidations count="5">
    <dataValidation type="list" allowBlank="1" showInputMessage="1" showErrorMessage="1" sqref="F41:F44 F28:F34 F4:F21 F23:F24">
      <formula1>$F$91:$F$96</formula1>
    </dataValidation>
    <dataValidation type="list" allowBlank="1" showInputMessage="1" showErrorMessage="1" sqref="G41:G44 G28:G34 G4:G21 G23:G24">
      <formula1>$G$91:$G$96</formula1>
    </dataValidation>
    <dataValidation type="list" allowBlank="1" showInputMessage="1" showErrorMessage="1" sqref="H41:H44 H28:H34 H4:H21 H23:H24">
      <formula1>$H$91:$H$92</formula1>
    </dataValidation>
    <dataValidation type="list" allowBlank="1" showInputMessage="1" showErrorMessage="1" sqref="I41:I44 I4:I21 I28:I34">
      <formula1>$I$91:$I$92</formula1>
    </dataValidation>
    <dataValidation type="list" allowBlank="1" showInputMessage="1" showErrorMessage="1" sqref="J41:J44 J4:J21 J28:J34">
      <formula1>$J$91:$J$92</formula1>
    </dataValidation>
  </dataValidations>
  <pageMargins left="0.53" right="0.22" top="0.35433070866141736" bottom="0.43307086614173229" header="0.15748031496062992" footer="0.15748031496062992"/>
  <pageSetup paperSize="9" scale="67" pageOrder="overThenDown" orientation="landscape" r:id="rId1"/>
  <ignoredErrors>
    <ignoredError sqref="AE4:AE21 AE28:AE34 O28:P34 AE40:AE44 O41:P44 O4:P12 S41:T44 S28:T34 S4:T21 W41:X44 W28:X34 W4:X21 AA41:AB44 AA28:AB34 AA4:AB21 O14:P21 P13 O40 S40 W40 AA40" formula="1"/>
    <ignoredError sqref="AJ4:AL34 AN4:AQ51 AJ42:AL45 AR4:AU95" evalError="1"/>
  </ignoredErrors>
  <legacyDrawing r:id="rId2"/>
  <extLst xmlns:x14="http://schemas.microsoft.com/office/spreadsheetml/2009/9/main">
    <ext uri="{CCE6A557-97BC-4b89-ADB6-D9C93CAAB3DF}">
      <x14:dataValidations xmlns:xm="http://schemas.microsoft.com/office/excel/2006/main" count="1">
        <x14:dataValidation type="list" allowBlank="1" showInputMessage="1" showErrorMessage="1">
          <x14:formula1>
            <xm:f>'Skupiny výdavkov'!A3:A32</xm:f>
          </x14:formula1>
          <xm:sqref>A4:A21 A28:A34 A41:A44</xm:sqref>
        </x14:dataValidation>
      </x14:dataValidations>
    </ext>
  </extLst>
</worksheet>
</file>

<file path=xl/worksheets/sheet6.xml><?xml version="1.0" encoding="utf-8"?>
<worksheet xmlns="http://schemas.openxmlformats.org/spreadsheetml/2006/main" xmlns:r="http://schemas.openxmlformats.org/officeDocument/2006/relationships">
  <sheetPr codeName="Hárok3">
    <tabColor rgb="FFFF9900"/>
    <pageSetUpPr fitToPage="1"/>
  </sheetPr>
  <dimension ref="A1:V151"/>
  <sheetViews>
    <sheetView topLeftCell="A31" workbookViewId="0">
      <selection activeCell="C20" sqref="C20"/>
    </sheetView>
  </sheetViews>
  <sheetFormatPr defaultColWidth="9.109375" defaultRowHeight="13.2"/>
  <cols>
    <col min="1" max="1" width="19.33203125" style="63" customWidth="1"/>
    <col min="2" max="2" width="16.44140625" style="63" customWidth="1"/>
    <col min="3" max="3" width="16.88671875" style="63" customWidth="1"/>
    <col min="4" max="4" width="17.109375" style="63" customWidth="1"/>
    <col min="5" max="5" width="21.6640625" style="63" customWidth="1"/>
    <col min="6" max="6" width="16.44140625" style="63" customWidth="1"/>
    <col min="7" max="7" width="14.44140625" style="63" customWidth="1"/>
    <col min="8" max="10" width="18.88671875" style="63" customWidth="1"/>
    <col min="11" max="16" width="15.44140625" style="63" customWidth="1"/>
    <col min="17" max="17" width="12" style="63" customWidth="1"/>
    <col min="18" max="18" width="13.109375" style="63" bestFit="1" customWidth="1"/>
    <col min="19" max="19" width="11.44140625" style="63" customWidth="1"/>
    <col min="20" max="20" width="38" style="63" hidden="1" customWidth="1"/>
    <col min="21" max="21" width="15.44140625" style="63" hidden="1" customWidth="1"/>
    <col min="22" max="22" width="17.88671875" style="63" hidden="1" customWidth="1"/>
    <col min="23" max="16384" width="9.109375" style="63"/>
  </cols>
  <sheetData>
    <row r="1" spans="1:7">
      <c r="A1" s="60" t="s">
        <v>20</v>
      </c>
    </row>
    <row r="3" spans="1:7" ht="12.75" customHeight="1">
      <c r="A3" s="432" t="s">
        <v>190</v>
      </c>
      <c r="B3" s="433"/>
      <c r="C3" s="433"/>
      <c r="D3" s="433"/>
      <c r="E3" s="434"/>
    </row>
    <row r="4" spans="1:7" ht="67.5" customHeight="1">
      <c r="A4" s="175" t="s">
        <v>108</v>
      </c>
      <c r="B4" s="169" t="s">
        <v>109</v>
      </c>
      <c r="C4" s="169" t="s">
        <v>110</v>
      </c>
      <c r="D4" s="169" t="s">
        <v>111</v>
      </c>
      <c r="E4" s="169" t="s">
        <v>112</v>
      </c>
      <c r="G4" s="63" t="str">
        <f>IF(AND(KodTypuZiadatela=36,CelkoveInvVydavky&gt;20000000),"skúška","")</f>
        <v/>
      </c>
    </row>
    <row r="5" spans="1:7" ht="26.25" customHeight="1">
      <c r="A5" s="108" t="s">
        <v>113</v>
      </c>
      <c r="B5" s="294">
        <f>IF(C8&gt;0,Rozpočet!C54,Rozpočet!D64)</f>
        <v>0</v>
      </c>
      <c r="C5" s="294">
        <f>IF(C8&gt;0,Rozpočet!C55,Rozpočet!D65)</f>
        <v>0</v>
      </c>
      <c r="D5" s="109">
        <f>B5+C5</f>
        <v>0</v>
      </c>
      <c r="E5" s="110" t="e">
        <f>B5/B$9</f>
        <v>#DIV/0!</v>
      </c>
    </row>
    <row r="6" spans="1:7" ht="26.25" customHeight="1">
      <c r="A6" s="108" t="s">
        <v>94</v>
      </c>
      <c r="B6" s="294">
        <f>IF(C8&gt;0,Rozpočet!C57,Rozpočet!D67)</f>
        <v>0</v>
      </c>
      <c r="C6" s="294">
        <f>IF(C8&gt;0,Rozpočet!C58,Rozpočet!D68)</f>
        <v>0</v>
      </c>
      <c r="D6" s="109">
        <f>B6+C6</f>
        <v>0</v>
      </c>
      <c r="E6" s="110" t="e">
        <f>B6/B$9</f>
        <v>#DIV/0!</v>
      </c>
    </row>
    <row r="7" spans="1:7" ht="26.25" customHeight="1">
      <c r="A7" s="108" t="s">
        <v>114</v>
      </c>
      <c r="B7" s="110"/>
      <c r="C7" s="174">
        <v>0</v>
      </c>
      <c r="D7" s="109">
        <f>C7</f>
        <v>0</v>
      </c>
      <c r="E7" s="110"/>
    </row>
    <row r="8" spans="1:7" ht="26.25" customHeight="1">
      <c r="A8" s="108" t="s">
        <v>115</v>
      </c>
      <c r="B8" s="110"/>
      <c r="C8" s="294">
        <f>IF('Základné informácie'!E2="áno",Rozpočet!E49,Rozpočet!E50)</f>
        <v>0</v>
      </c>
      <c r="D8" s="109">
        <f>C8</f>
        <v>0</v>
      </c>
      <c r="E8" s="110"/>
    </row>
    <row r="9" spans="1:7" ht="12.75" customHeight="1">
      <c r="A9" s="176" t="s">
        <v>4</v>
      </c>
      <c r="B9" s="177">
        <f>SUM(B5:B6)</f>
        <v>0</v>
      </c>
      <c r="C9" s="177">
        <f>SUM(C5:C8)</f>
        <v>0</v>
      </c>
      <c r="D9" s="177">
        <f>SUM(D5:D8)</f>
        <v>0</v>
      </c>
      <c r="E9" s="178" t="e">
        <f>SUM(E5:E6)</f>
        <v>#DIV/0!</v>
      </c>
    </row>
    <row r="10" spans="1:7" ht="12.75" customHeight="1"/>
    <row r="11" spans="1:7" ht="12.75" customHeight="1"/>
    <row r="12" spans="1:7" ht="13.5" customHeight="1">
      <c r="A12" s="63" t="s">
        <v>116</v>
      </c>
    </row>
    <row r="13" spans="1:7" ht="39.6">
      <c r="A13" s="169" t="s">
        <v>117</v>
      </c>
      <c r="B13" s="169" t="s">
        <v>118</v>
      </c>
      <c r="C13" s="169" t="s">
        <v>109</v>
      </c>
      <c r="D13" s="169" t="s">
        <v>119</v>
      </c>
      <c r="E13" s="169" t="s">
        <v>120</v>
      </c>
    </row>
    <row r="14" spans="1:7" ht="12.75" customHeight="1">
      <c r="A14" s="111">
        <f>'Peňažné toky projektu'!B18</f>
        <v>2016</v>
      </c>
      <c r="B14" s="172"/>
      <c r="C14" s="112">
        <f>B14*$B$9</f>
        <v>0</v>
      </c>
      <c r="D14" s="172"/>
      <c r="E14" s="112">
        <f>$C$9*D14</f>
        <v>0</v>
      </c>
    </row>
    <row r="15" spans="1:7" ht="12.75" customHeight="1">
      <c r="A15" s="111">
        <f>A14+1</f>
        <v>2017</v>
      </c>
      <c r="B15" s="172"/>
      <c r="C15" s="112">
        <f t="shared" ref="C15:C22" si="0">B15*$B$9</f>
        <v>0</v>
      </c>
      <c r="D15" s="172"/>
      <c r="E15" s="112">
        <f t="shared" ref="E15:E22" si="1">$C$9*D15</f>
        <v>0</v>
      </c>
    </row>
    <row r="16" spans="1:7" ht="12.75" customHeight="1">
      <c r="A16" s="111">
        <f t="shared" ref="A16:A22" si="2">A15+1</f>
        <v>2018</v>
      </c>
      <c r="B16" s="172"/>
      <c r="C16" s="112">
        <f t="shared" si="0"/>
        <v>0</v>
      </c>
      <c r="D16" s="172"/>
      <c r="E16" s="112">
        <f t="shared" si="1"/>
        <v>0</v>
      </c>
    </row>
    <row r="17" spans="1:8" ht="12.75" customHeight="1">
      <c r="A17" s="111">
        <f t="shared" si="2"/>
        <v>2019</v>
      </c>
      <c r="B17" s="295">
        <v>0</v>
      </c>
      <c r="C17" s="112">
        <f t="shared" si="0"/>
        <v>0</v>
      </c>
      <c r="D17" s="295"/>
      <c r="E17" s="112">
        <f t="shared" si="1"/>
        <v>0</v>
      </c>
    </row>
    <row r="18" spans="1:8" ht="12.75" customHeight="1">
      <c r="A18" s="111">
        <f t="shared" si="2"/>
        <v>2020</v>
      </c>
      <c r="B18" s="295">
        <v>0</v>
      </c>
      <c r="C18" s="112">
        <f t="shared" si="0"/>
        <v>0</v>
      </c>
      <c r="D18" s="295"/>
      <c r="E18" s="112">
        <f t="shared" si="1"/>
        <v>0</v>
      </c>
    </row>
    <row r="19" spans="1:8" ht="12.75" customHeight="1">
      <c r="A19" s="111">
        <f t="shared" si="2"/>
        <v>2021</v>
      </c>
      <c r="B19" s="295">
        <v>0</v>
      </c>
      <c r="C19" s="112">
        <f t="shared" si="0"/>
        <v>0</v>
      </c>
      <c r="D19" s="295"/>
      <c r="E19" s="112">
        <f t="shared" si="1"/>
        <v>0</v>
      </c>
    </row>
    <row r="20" spans="1:8" ht="12.75" customHeight="1">
      <c r="A20" s="111">
        <f t="shared" si="2"/>
        <v>2022</v>
      </c>
      <c r="B20" s="295">
        <v>0</v>
      </c>
      <c r="C20" s="112">
        <f t="shared" si="0"/>
        <v>0</v>
      </c>
      <c r="D20" s="295"/>
      <c r="E20" s="112">
        <f t="shared" si="1"/>
        <v>0</v>
      </c>
    </row>
    <row r="21" spans="1:8" ht="12.75" customHeight="1">
      <c r="A21" s="111">
        <f t="shared" si="2"/>
        <v>2023</v>
      </c>
      <c r="B21" s="295">
        <v>0</v>
      </c>
      <c r="C21" s="112">
        <f t="shared" si="0"/>
        <v>0</v>
      </c>
      <c r="D21" s="295"/>
      <c r="E21" s="112">
        <f t="shared" si="1"/>
        <v>0</v>
      </c>
    </row>
    <row r="22" spans="1:8" ht="12.75" customHeight="1">
      <c r="A22" s="111">
        <f t="shared" si="2"/>
        <v>2024</v>
      </c>
      <c r="B22" s="295">
        <v>0</v>
      </c>
      <c r="C22" s="112">
        <f t="shared" si="0"/>
        <v>0</v>
      </c>
      <c r="D22" s="295"/>
      <c r="E22" s="112">
        <f t="shared" si="1"/>
        <v>0</v>
      </c>
    </row>
    <row r="23" spans="1:8" ht="12.75" customHeight="1">
      <c r="A23" s="170" t="s">
        <v>4</v>
      </c>
      <c r="B23" s="173">
        <f>SUM(B14:B22)</f>
        <v>0</v>
      </c>
      <c r="C23" s="171">
        <f>SUM(C14:C22)</f>
        <v>0</v>
      </c>
      <c r="D23" s="173">
        <f>SUM(D14:D22)</f>
        <v>0</v>
      </c>
      <c r="E23" s="171">
        <f>SUM(E14:E22)</f>
        <v>0</v>
      </c>
    </row>
    <row r="24" spans="1:8" ht="12.75" customHeight="1">
      <c r="A24" s="113"/>
      <c r="B24" s="114"/>
      <c r="C24" s="115"/>
      <c r="D24" s="114"/>
      <c r="E24" s="115"/>
    </row>
    <row r="25" spans="1:8">
      <c r="A25" s="113"/>
      <c r="B25" s="114"/>
      <c r="C25" s="115"/>
      <c r="D25" s="114"/>
      <c r="E25" s="115"/>
    </row>
    <row r="26" spans="1:8">
      <c r="A26" s="113"/>
      <c r="B26" s="114"/>
      <c r="C26" s="115"/>
      <c r="D26" s="114"/>
      <c r="E26" s="115"/>
      <c r="G26" s="116"/>
    </row>
    <row r="27" spans="1:8">
      <c r="A27" s="435" t="s">
        <v>250</v>
      </c>
      <c r="B27" s="435"/>
      <c r="C27" s="435"/>
      <c r="D27" s="435"/>
      <c r="E27" s="435"/>
    </row>
    <row r="28" spans="1:8">
      <c r="A28" s="419" t="s">
        <v>121</v>
      </c>
      <c r="B28" s="419"/>
      <c r="C28" s="419"/>
      <c r="D28" s="420">
        <f>D9</f>
        <v>0</v>
      </c>
      <c r="E28" s="420"/>
      <c r="H28" s="116"/>
    </row>
    <row r="29" spans="1:8">
      <c r="A29" s="419" t="s">
        <v>122</v>
      </c>
      <c r="B29" s="419"/>
      <c r="C29" s="419"/>
      <c r="D29" s="420">
        <f>C110</f>
        <v>0</v>
      </c>
      <c r="E29" s="420"/>
      <c r="G29" s="117"/>
    </row>
    <row r="30" spans="1:8">
      <c r="A30" s="419" t="s">
        <v>123</v>
      </c>
      <c r="B30" s="419"/>
      <c r="C30" s="419"/>
      <c r="D30" s="420">
        <f>D28-D29</f>
        <v>0</v>
      </c>
      <c r="E30" s="420"/>
    </row>
    <row r="31" spans="1:8">
      <c r="A31" s="419" t="s">
        <v>124</v>
      </c>
      <c r="B31" s="419"/>
      <c r="C31" s="419"/>
      <c r="D31" s="420">
        <f>D29*D32</f>
        <v>0</v>
      </c>
      <c r="E31" s="420"/>
      <c r="F31" s="118"/>
    </row>
    <row r="32" spans="1:8">
      <c r="A32" s="419" t="s">
        <v>125</v>
      </c>
      <c r="B32" s="419"/>
      <c r="C32" s="419"/>
      <c r="D32" s="430">
        <f>'Peňažné toky projektu'!C11</f>
        <v>0.75</v>
      </c>
      <c r="E32" s="431"/>
    </row>
    <row r="33" spans="1:9">
      <c r="A33" s="419" t="s">
        <v>126</v>
      </c>
      <c r="B33" s="419"/>
      <c r="C33" s="419"/>
      <c r="D33" s="420">
        <f>B114</f>
        <v>0</v>
      </c>
      <c r="E33" s="420"/>
    </row>
    <row r="34" spans="1:9">
      <c r="A34" s="419" t="s">
        <v>127</v>
      </c>
      <c r="B34" s="419"/>
      <c r="C34" s="419"/>
      <c r="D34" s="420" t="e">
        <f>'Peňažné toky projektu'!C8</f>
        <v>#DIV/0!</v>
      </c>
      <c r="E34" s="420"/>
    </row>
    <row r="35" spans="1:9">
      <c r="A35" s="115"/>
      <c r="B35" s="115"/>
      <c r="C35" s="115"/>
      <c r="D35" s="114"/>
      <c r="E35" s="115"/>
    </row>
    <row r="36" spans="1:9">
      <c r="A36" s="115"/>
      <c r="B36" s="115"/>
      <c r="C36" s="115"/>
      <c r="D36" s="114"/>
      <c r="E36" s="115"/>
    </row>
    <row r="37" spans="1:9">
      <c r="A37" s="421" t="s">
        <v>191</v>
      </c>
      <c r="B37" s="422"/>
      <c r="C37" s="422"/>
      <c r="D37" s="422"/>
      <c r="E37" s="423"/>
      <c r="F37" s="427" t="s">
        <v>128</v>
      </c>
      <c r="G37" s="428"/>
      <c r="H37" s="428"/>
      <c r="I37" s="429"/>
    </row>
    <row r="38" spans="1:9" ht="79.2">
      <c r="A38" s="424" t="s">
        <v>129</v>
      </c>
      <c r="B38" s="425"/>
      <c r="C38" s="426"/>
      <c r="D38" s="169" t="s">
        <v>130</v>
      </c>
      <c r="E38" s="169" t="s">
        <v>131</v>
      </c>
      <c r="F38" s="169" t="s">
        <v>132</v>
      </c>
      <c r="G38" s="169" t="s">
        <v>120</v>
      </c>
      <c r="H38" s="169" t="s">
        <v>111</v>
      </c>
      <c r="I38" s="169" t="s">
        <v>112</v>
      </c>
    </row>
    <row r="39" spans="1:9" ht="26.4">
      <c r="A39" s="273" t="s">
        <v>289</v>
      </c>
      <c r="B39" s="393" t="s">
        <v>290</v>
      </c>
      <c r="C39" s="393"/>
      <c r="D39" s="393"/>
      <c r="E39" s="393"/>
      <c r="F39" s="393"/>
      <c r="G39" s="393"/>
      <c r="H39" s="393"/>
      <c r="I39" s="394"/>
    </row>
    <row r="40" spans="1:9">
      <c r="A40" s="395" t="s">
        <v>165</v>
      </c>
      <c r="B40" s="395"/>
      <c r="C40" s="395"/>
      <c r="D40" s="174">
        <v>0</v>
      </c>
      <c r="E40" s="174">
        <v>0</v>
      </c>
      <c r="F40" s="119">
        <f>D40*'Peňažné toky projektu'!$C$9</f>
        <v>0</v>
      </c>
      <c r="G40" s="119">
        <f>H40-F40</f>
        <v>0</v>
      </c>
      <c r="H40" s="109">
        <f t="shared" ref="H40:H97" si="3">D40+E40</f>
        <v>0</v>
      </c>
      <c r="I40" s="120">
        <f>IF(F40=0,0,F40/F$99)</f>
        <v>0</v>
      </c>
    </row>
    <row r="41" spans="1:9">
      <c r="A41" s="395" t="s">
        <v>166</v>
      </c>
      <c r="B41" s="395"/>
      <c r="C41" s="395"/>
      <c r="D41" s="174">
        <v>0</v>
      </c>
      <c r="E41" s="174">
        <v>0</v>
      </c>
      <c r="F41" s="119">
        <f>D41*'Peňažné toky projektu'!$C$9</f>
        <v>0</v>
      </c>
      <c r="G41" s="119">
        <f t="shared" ref="G41:G98" si="4">H41-F41</f>
        <v>0</v>
      </c>
      <c r="H41" s="109">
        <f t="shared" si="3"/>
        <v>0</v>
      </c>
      <c r="I41" s="120">
        <f t="shared" ref="I41:I49" si="5">IF(F41=0,0,F41/F$99)</f>
        <v>0</v>
      </c>
    </row>
    <row r="42" spans="1:9">
      <c r="A42" s="395" t="s">
        <v>292</v>
      </c>
      <c r="B42" s="395"/>
      <c r="C42" s="395"/>
      <c r="D42" s="174">
        <v>0</v>
      </c>
      <c r="E42" s="174">
        <v>0</v>
      </c>
      <c r="F42" s="119">
        <f>D42*'Peňažné toky projektu'!$C$9</f>
        <v>0</v>
      </c>
      <c r="G42" s="119">
        <f t="shared" si="4"/>
        <v>0</v>
      </c>
      <c r="H42" s="109">
        <f t="shared" si="3"/>
        <v>0</v>
      </c>
      <c r="I42" s="120">
        <f t="shared" si="5"/>
        <v>0</v>
      </c>
    </row>
    <row r="43" spans="1:9">
      <c r="A43" s="395" t="s">
        <v>168</v>
      </c>
      <c r="B43" s="395"/>
      <c r="C43" s="395"/>
      <c r="D43" s="174">
        <v>0</v>
      </c>
      <c r="E43" s="174">
        <v>0</v>
      </c>
      <c r="F43" s="119">
        <f>D43*'Peňažné toky projektu'!$C$9</f>
        <v>0</v>
      </c>
      <c r="G43" s="119">
        <f>H43-F43</f>
        <v>0</v>
      </c>
      <c r="H43" s="109">
        <f>D43+E43</f>
        <v>0</v>
      </c>
      <c r="I43" s="120">
        <f t="shared" si="5"/>
        <v>0</v>
      </c>
    </row>
    <row r="44" spans="1:9">
      <c r="A44" s="395" t="s">
        <v>171</v>
      </c>
      <c r="B44" s="395"/>
      <c r="C44" s="395"/>
      <c r="D44" s="174">
        <v>0</v>
      </c>
      <c r="E44" s="174">
        <v>0</v>
      </c>
      <c r="F44" s="119">
        <f>D44*'Peňažné toky projektu'!$C$9</f>
        <v>0</v>
      </c>
      <c r="G44" s="119">
        <f>H44-F44</f>
        <v>0</v>
      </c>
      <c r="H44" s="109">
        <f>D44+E44</f>
        <v>0</v>
      </c>
      <c r="I44" s="120">
        <f t="shared" si="5"/>
        <v>0</v>
      </c>
    </row>
    <row r="45" spans="1:9">
      <c r="A45" s="395" t="s">
        <v>172</v>
      </c>
      <c r="B45" s="395"/>
      <c r="C45" s="395"/>
      <c r="D45" s="174">
        <v>0</v>
      </c>
      <c r="E45" s="174">
        <v>0</v>
      </c>
      <c r="F45" s="119">
        <f>D45*'Peňažné toky projektu'!$C$9</f>
        <v>0</v>
      </c>
      <c r="G45" s="119">
        <f>H45-F45</f>
        <v>0</v>
      </c>
      <c r="H45" s="109">
        <f>D45+E45</f>
        <v>0</v>
      </c>
      <c r="I45" s="120">
        <f t="shared" si="5"/>
        <v>0</v>
      </c>
    </row>
    <row r="46" spans="1:9">
      <c r="A46" s="395" t="s">
        <v>176</v>
      </c>
      <c r="B46" s="395"/>
      <c r="C46" s="395"/>
      <c r="D46" s="174">
        <v>0</v>
      </c>
      <c r="E46" s="174">
        <v>0</v>
      </c>
      <c r="F46" s="119">
        <f>D46*'Peňažné toky projektu'!$C$9</f>
        <v>0</v>
      </c>
      <c r="G46" s="119">
        <f>H46-F46</f>
        <v>0</v>
      </c>
      <c r="H46" s="109">
        <f>D46+E46</f>
        <v>0</v>
      </c>
      <c r="I46" s="120">
        <f t="shared" si="5"/>
        <v>0</v>
      </c>
    </row>
    <row r="47" spans="1:9">
      <c r="A47" s="395"/>
      <c r="B47" s="395"/>
      <c r="C47" s="395"/>
      <c r="D47" s="174">
        <v>0</v>
      </c>
      <c r="E47" s="174">
        <v>0</v>
      </c>
      <c r="F47" s="119">
        <f>D47*'Peňažné toky projektu'!$C$9</f>
        <v>0</v>
      </c>
      <c r="G47" s="119">
        <f>H47-F47</f>
        <v>0</v>
      </c>
      <c r="H47" s="109">
        <f>D47+E47</f>
        <v>0</v>
      </c>
      <c r="I47" s="120">
        <f t="shared" si="5"/>
        <v>0</v>
      </c>
    </row>
    <row r="48" spans="1:9">
      <c r="A48" s="395"/>
      <c r="B48" s="395"/>
      <c r="C48" s="395"/>
      <c r="D48" s="174">
        <v>0</v>
      </c>
      <c r="E48" s="174">
        <v>0</v>
      </c>
      <c r="F48" s="119">
        <f>D48*'Peňažné toky projektu'!$C$9</f>
        <v>0</v>
      </c>
      <c r="G48" s="119">
        <f t="shared" si="4"/>
        <v>0</v>
      </c>
      <c r="H48" s="109">
        <f t="shared" si="3"/>
        <v>0</v>
      </c>
      <c r="I48" s="120">
        <f t="shared" si="5"/>
        <v>0</v>
      </c>
    </row>
    <row r="49" spans="1:9">
      <c r="A49" s="395"/>
      <c r="B49" s="395"/>
      <c r="C49" s="395"/>
      <c r="D49" s="174">
        <v>0</v>
      </c>
      <c r="E49" s="174">
        <v>0</v>
      </c>
      <c r="F49" s="119">
        <f>D49*'Peňažné toky projektu'!$C$9</f>
        <v>0</v>
      </c>
      <c r="G49" s="119">
        <f t="shared" si="4"/>
        <v>0</v>
      </c>
      <c r="H49" s="109">
        <f t="shared" si="3"/>
        <v>0</v>
      </c>
      <c r="I49" s="120">
        <f t="shared" si="5"/>
        <v>0</v>
      </c>
    </row>
    <row r="50" spans="1:9" ht="26.4">
      <c r="A50" s="273" t="s">
        <v>291</v>
      </c>
      <c r="B50" s="393" t="s">
        <v>293</v>
      </c>
      <c r="C50" s="393"/>
      <c r="D50" s="393"/>
      <c r="E50" s="393"/>
      <c r="F50" s="393"/>
      <c r="G50" s="393"/>
      <c r="H50" s="393"/>
      <c r="I50" s="394"/>
    </row>
    <row r="51" spans="1:9">
      <c r="A51" s="395" t="s">
        <v>167</v>
      </c>
      <c r="B51" s="395"/>
      <c r="C51" s="395"/>
      <c r="D51" s="174">
        <v>0</v>
      </c>
      <c r="E51" s="174">
        <v>0</v>
      </c>
      <c r="F51" s="119">
        <f>D51*'Peňažné toky projektu'!$C$9</f>
        <v>0</v>
      </c>
      <c r="G51" s="119">
        <f t="shared" si="4"/>
        <v>0</v>
      </c>
      <c r="H51" s="109">
        <f t="shared" si="3"/>
        <v>0</v>
      </c>
      <c r="I51" s="120">
        <f>IF(F51=0,0,F51/F$99)</f>
        <v>0</v>
      </c>
    </row>
    <row r="52" spans="1:9">
      <c r="A52" s="395"/>
      <c r="B52" s="395"/>
      <c r="C52" s="395"/>
      <c r="D52" s="174">
        <v>0</v>
      </c>
      <c r="E52" s="174">
        <v>0</v>
      </c>
      <c r="F52" s="119">
        <f>D52*'Peňažné toky projektu'!$C$9</f>
        <v>0</v>
      </c>
      <c r="G52" s="119">
        <f t="shared" si="4"/>
        <v>0</v>
      </c>
      <c r="H52" s="109">
        <f t="shared" si="3"/>
        <v>0</v>
      </c>
      <c r="I52" s="120">
        <f t="shared" ref="I52:I90" si="6">IF(F52=0,0,F52/F$99)</f>
        <v>0</v>
      </c>
    </row>
    <row r="53" spans="1:9">
      <c r="A53" s="395"/>
      <c r="B53" s="395"/>
      <c r="C53" s="395"/>
      <c r="D53" s="174">
        <v>0</v>
      </c>
      <c r="E53" s="174">
        <v>0</v>
      </c>
      <c r="F53" s="119">
        <f>D53*'Peňažné toky projektu'!$C$9</f>
        <v>0</v>
      </c>
      <c r="G53" s="119">
        <f t="shared" si="4"/>
        <v>0</v>
      </c>
      <c r="H53" s="109">
        <f t="shared" si="3"/>
        <v>0</v>
      </c>
      <c r="I53" s="120">
        <f t="shared" si="6"/>
        <v>0</v>
      </c>
    </row>
    <row r="54" spans="1:9">
      <c r="A54" s="395"/>
      <c r="B54" s="395"/>
      <c r="C54" s="395"/>
      <c r="D54" s="174">
        <v>0</v>
      </c>
      <c r="E54" s="174">
        <v>0</v>
      </c>
      <c r="F54" s="119">
        <f>D54*'Peňažné toky projektu'!$C$9</f>
        <v>0</v>
      </c>
      <c r="G54" s="119">
        <f t="shared" si="4"/>
        <v>0</v>
      </c>
      <c r="H54" s="109">
        <f>D54+E54</f>
        <v>0</v>
      </c>
      <c r="I54" s="120">
        <f t="shared" si="6"/>
        <v>0</v>
      </c>
    </row>
    <row r="55" spans="1:9">
      <c r="A55" s="395"/>
      <c r="B55" s="395"/>
      <c r="C55" s="395"/>
      <c r="D55" s="174">
        <v>0</v>
      </c>
      <c r="E55" s="174">
        <v>0</v>
      </c>
      <c r="F55" s="119">
        <f>D55*'Peňažné toky projektu'!$C$9</f>
        <v>0</v>
      </c>
      <c r="G55" s="119">
        <f t="shared" si="4"/>
        <v>0</v>
      </c>
      <c r="H55" s="109">
        <f>D55+E55</f>
        <v>0</v>
      </c>
      <c r="I55" s="120">
        <f t="shared" si="6"/>
        <v>0</v>
      </c>
    </row>
    <row r="56" spans="1:9">
      <c r="A56" s="395"/>
      <c r="B56" s="395"/>
      <c r="C56" s="395"/>
      <c r="D56" s="174">
        <v>0</v>
      </c>
      <c r="E56" s="174">
        <v>0</v>
      </c>
      <c r="F56" s="119">
        <f>D56*'Peňažné toky projektu'!$C$9</f>
        <v>0</v>
      </c>
      <c r="G56" s="119">
        <f t="shared" si="4"/>
        <v>0</v>
      </c>
      <c r="H56" s="109">
        <f t="shared" si="3"/>
        <v>0</v>
      </c>
      <c r="I56" s="120">
        <f t="shared" si="6"/>
        <v>0</v>
      </c>
    </row>
    <row r="57" spans="1:9" ht="26.4">
      <c r="A57" s="273" t="s">
        <v>294</v>
      </c>
      <c r="B57" s="393" t="s">
        <v>295</v>
      </c>
      <c r="C57" s="393"/>
      <c r="D57" s="393"/>
      <c r="E57" s="393"/>
      <c r="F57" s="393"/>
      <c r="G57" s="393"/>
      <c r="H57" s="393"/>
      <c r="I57" s="394"/>
    </row>
    <row r="58" spans="1:9">
      <c r="A58" s="395" t="s">
        <v>175</v>
      </c>
      <c r="B58" s="395"/>
      <c r="C58" s="395"/>
      <c r="D58" s="174">
        <v>0</v>
      </c>
      <c r="E58" s="174">
        <v>0</v>
      </c>
      <c r="F58" s="119">
        <f>D58*'Peňažné toky projektu'!$C$9</f>
        <v>0</v>
      </c>
      <c r="G58" s="119">
        <f t="shared" si="4"/>
        <v>0</v>
      </c>
      <c r="H58" s="109">
        <f t="shared" si="3"/>
        <v>0</v>
      </c>
      <c r="I58" s="120">
        <f t="shared" si="6"/>
        <v>0</v>
      </c>
    </row>
    <row r="59" spans="1:9">
      <c r="A59" s="395" t="s">
        <v>176</v>
      </c>
      <c r="B59" s="395"/>
      <c r="C59" s="395"/>
      <c r="D59" s="174">
        <v>0</v>
      </c>
      <c r="E59" s="174">
        <v>0</v>
      </c>
      <c r="F59" s="119">
        <f>D59*'Peňažné toky projektu'!$C$9</f>
        <v>0</v>
      </c>
      <c r="G59" s="119">
        <f t="shared" si="4"/>
        <v>0</v>
      </c>
      <c r="H59" s="109">
        <f t="shared" si="3"/>
        <v>0</v>
      </c>
      <c r="I59" s="120">
        <f t="shared" si="6"/>
        <v>0</v>
      </c>
    </row>
    <row r="60" spans="1:9">
      <c r="A60" s="395" t="s">
        <v>177</v>
      </c>
      <c r="B60" s="395"/>
      <c r="C60" s="395"/>
      <c r="D60" s="174">
        <v>0</v>
      </c>
      <c r="E60" s="174">
        <v>0</v>
      </c>
      <c r="F60" s="119">
        <f>D60*'Peňažné toky projektu'!$C$9</f>
        <v>0</v>
      </c>
      <c r="G60" s="119">
        <f t="shared" si="4"/>
        <v>0</v>
      </c>
      <c r="H60" s="109">
        <f t="shared" si="3"/>
        <v>0</v>
      </c>
      <c r="I60" s="120">
        <f t="shared" si="6"/>
        <v>0</v>
      </c>
    </row>
    <row r="61" spans="1:9">
      <c r="A61" s="395" t="s">
        <v>172</v>
      </c>
      <c r="B61" s="395"/>
      <c r="C61" s="395"/>
      <c r="D61" s="174">
        <v>0</v>
      </c>
      <c r="E61" s="174">
        <v>0</v>
      </c>
      <c r="F61" s="119">
        <f>D61*'Peňažné toky projektu'!$C$9</f>
        <v>0</v>
      </c>
      <c r="G61" s="119">
        <f t="shared" si="4"/>
        <v>0</v>
      </c>
      <c r="H61" s="109">
        <f t="shared" si="3"/>
        <v>0</v>
      </c>
      <c r="I61" s="120">
        <f t="shared" si="6"/>
        <v>0</v>
      </c>
    </row>
    <row r="62" spans="1:9">
      <c r="A62" s="395"/>
      <c r="B62" s="395"/>
      <c r="C62" s="395"/>
      <c r="D62" s="174">
        <v>0</v>
      </c>
      <c r="E62" s="174">
        <v>0</v>
      </c>
      <c r="F62" s="119">
        <f>D62*'Peňažné toky projektu'!$C$9</f>
        <v>0</v>
      </c>
      <c r="G62" s="119">
        <f t="shared" si="4"/>
        <v>0</v>
      </c>
      <c r="H62" s="109">
        <f t="shared" si="3"/>
        <v>0</v>
      </c>
      <c r="I62" s="120">
        <f t="shared" si="6"/>
        <v>0</v>
      </c>
    </row>
    <row r="63" spans="1:9">
      <c r="A63" s="395"/>
      <c r="B63" s="395"/>
      <c r="C63" s="395"/>
      <c r="D63" s="174">
        <v>0</v>
      </c>
      <c r="E63" s="174">
        <v>0</v>
      </c>
      <c r="F63" s="119">
        <f>D63*'Peňažné toky projektu'!$C$9</f>
        <v>0</v>
      </c>
      <c r="G63" s="119">
        <f t="shared" si="4"/>
        <v>0</v>
      </c>
      <c r="H63" s="109">
        <f t="shared" si="3"/>
        <v>0</v>
      </c>
      <c r="I63" s="120">
        <f t="shared" si="6"/>
        <v>0</v>
      </c>
    </row>
    <row r="64" spans="1:9">
      <c r="A64" s="390"/>
      <c r="B64" s="396"/>
      <c r="C64" s="397"/>
      <c r="D64" s="174">
        <v>0</v>
      </c>
      <c r="E64" s="174">
        <v>0</v>
      </c>
      <c r="F64" s="119">
        <f>D64*'Peňažné toky projektu'!$C$9</f>
        <v>0</v>
      </c>
      <c r="G64" s="119">
        <f t="shared" ref="G64:G76" si="7">H64-F64</f>
        <v>0</v>
      </c>
      <c r="H64" s="109">
        <f t="shared" ref="H64:H76" si="8">D64+E64</f>
        <v>0</v>
      </c>
      <c r="I64" s="120">
        <f t="shared" si="6"/>
        <v>0</v>
      </c>
    </row>
    <row r="65" spans="1:9">
      <c r="A65" s="390"/>
      <c r="B65" s="396"/>
      <c r="C65" s="397"/>
      <c r="D65" s="174">
        <v>0</v>
      </c>
      <c r="E65" s="174">
        <v>0</v>
      </c>
      <c r="F65" s="119">
        <f>D65*'Peňažné toky projektu'!$C$9</f>
        <v>0</v>
      </c>
      <c r="G65" s="119">
        <f t="shared" si="7"/>
        <v>0</v>
      </c>
      <c r="H65" s="109">
        <f t="shared" si="8"/>
        <v>0</v>
      </c>
      <c r="I65" s="120">
        <f t="shared" si="6"/>
        <v>0</v>
      </c>
    </row>
    <row r="66" spans="1:9">
      <c r="A66" s="390"/>
      <c r="B66" s="396"/>
      <c r="C66" s="397"/>
      <c r="D66" s="174">
        <v>0</v>
      </c>
      <c r="E66" s="174">
        <v>0</v>
      </c>
      <c r="F66" s="119">
        <f>D66*'Peňažné toky projektu'!$C$9</f>
        <v>0</v>
      </c>
      <c r="G66" s="119">
        <f t="shared" si="7"/>
        <v>0</v>
      </c>
      <c r="H66" s="109">
        <f t="shared" si="8"/>
        <v>0</v>
      </c>
      <c r="I66" s="120">
        <f t="shared" si="6"/>
        <v>0</v>
      </c>
    </row>
    <row r="67" spans="1:9">
      <c r="A67" s="390"/>
      <c r="B67" s="396"/>
      <c r="C67" s="397"/>
      <c r="D67" s="174">
        <v>0</v>
      </c>
      <c r="E67" s="174">
        <v>0</v>
      </c>
      <c r="F67" s="119">
        <f>D67*'Peňažné toky projektu'!$C$9</f>
        <v>0</v>
      </c>
      <c r="G67" s="119">
        <f t="shared" si="7"/>
        <v>0</v>
      </c>
      <c r="H67" s="109">
        <f t="shared" si="8"/>
        <v>0</v>
      </c>
      <c r="I67" s="120">
        <f t="shared" si="6"/>
        <v>0</v>
      </c>
    </row>
    <row r="68" spans="1:9" ht="26.4">
      <c r="A68" s="273" t="s">
        <v>296</v>
      </c>
      <c r="B68" s="393" t="s">
        <v>341</v>
      </c>
      <c r="C68" s="393"/>
      <c r="D68" s="393"/>
      <c r="E68" s="393"/>
      <c r="F68" s="393"/>
      <c r="G68" s="393"/>
      <c r="H68" s="393"/>
      <c r="I68" s="394"/>
    </row>
    <row r="69" spans="1:9">
      <c r="A69" s="395" t="s">
        <v>176</v>
      </c>
      <c r="B69" s="395"/>
      <c r="C69" s="395"/>
      <c r="D69" s="174">
        <v>0</v>
      </c>
      <c r="E69" s="174">
        <v>0</v>
      </c>
      <c r="F69" s="119">
        <f>D69*'Peňažné toky projektu'!$C$9</f>
        <v>0</v>
      </c>
      <c r="G69" s="119">
        <f t="shared" si="7"/>
        <v>0</v>
      </c>
      <c r="H69" s="109">
        <f t="shared" si="8"/>
        <v>0</v>
      </c>
      <c r="I69" s="120">
        <f t="shared" si="6"/>
        <v>0</v>
      </c>
    </row>
    <row r="70" spans="1:9">
      <c r="A70" s="395"/>
      <c r="B70" s="395"/>
      <c r="C70" s="395"/>
      <c r="D70" s="174">
        <v>0</v>
      </c>
      <c r="E70" s="174">
        <v>0</v>
      </c>
      <c r="F70" s="119">
        <f>D70*'Peňažné toky projektu'!$C$9</f>
        <v>0</v>
      </c>
      <c r="G70" s="119">
        <f t="shared" si="7"/>
        <v>0</v>
      </c>
      <c r="H70" s="109">
        <f t="shared" si="8"/>
        <v>0</v>
      </c>
      <c r="I70" s="120">
        <f t="shared" si="6"/>
        <v>0</v>
      </c>
    </row>
    <row r="71" spans="1:9">
      <c r="A71" s="395"/>
      <c r="B71" s="395"/>
      <c r="C71" s="395"/>
      <c r="D71" s="174">
        <v>0</v>
      </c>
      <c r="E71" s="174">
        <v>0</v>
      </c>
      <c r="F71" s="119">
        <f>D71*'Peňažné toky projektu'!$C$9</f>
        <v>0</v>
      </c>
      <c r="G71" s="119">
        <f t="shared" si="7"/>
        <v>0</v>
      </c>
      <c r="H71" s="109">
        <f t="shared" si="8"/>
        <v>0</v>
      </c>
      <c r="I71" s="120">
        <f t="shared" si="6"/>
        <v>0</v>
      </c>
    </row>
    <row r="72" spans="1:9">
      <c r="A72" s="395"/>
      <c r="B72" s="395"/>
      <c r="C72" s="395"/>
      <c r="D72" s="174">
        <v>0</v>
      </c>
      <c r="E72" s="174">
        <v>0</v>
      </c>
      <c r="F72" s="119">
        <f>D72*'Peňažné toky projektu'!$C$9</f>
        <v>0</v>
      </c>
      <c r="G72" s="119">
        <f t="shared" si="7"/>
        <v>0</v>
      </c>
      <c r="H72" s="109">
        <f t="shared" si="8"/>
        <v>0</v>
      </c>
      <c r="I72" s="120">
        <f t="shared" si="6"/>
        <v>0</v>
      </c>
    </row>
    <row r="73" spans="1:9">
      <c r="A73" s="395"/>
      <c r="B73" s="395"/>
      <c r="C73" s="395"/>
      <c r="D73" s="174">
        <v>0</v>
      </c>
      <c r="E73" s="174">
        <v>0</v>
      </c>
      <c r="F73" s="119">
        <f>D73*'Peňažné toky projektu'!$C$9</f>
        <v>0</v>
      </c>
      <c r="G73" s="119">
        <f t="shared" si="7"/>
        <v>0</v>
      </c>
      <c r="H73" s="109">
        <f t="shared" si="8"/>
        <v>0</v>
      </c>
      <c r="I73" s="120">
        <f t="shared" si="6"/>
        <v>0</v>
      </c>
    </row>
    <row r="74" spans="1:9">
      <c r="A74" s="395"/>
      <c r="B74" s="395"/>
      <c r="C74" s="395"/>
      <c r="D74" s="174">
        <v>0</v>
      </c>
      <c r="E74" s="174">
        <v>0</v>
      </c>
      <c r="F74" s="119">
        <f>D74*'Peňažné toky projektu'!$C$9</f>
        <v>0</v>
      </c>
      <c r="G74" s="119">
        <f t="shared" si="7"/>
        <v>0</v>
      </c>
      <c r="H74" s="109">
        <f t="shared" si="8"/>
        <v>0</v>
      </c>
      <c r="I74" s="120">
        <f t="shared" si="6"/>
        <v>0</v>
      </c>
    </row>
    <row r="75" spans="1:9">
      <c r="A75" s="395"/>
      <c r="B75" s="395"/>
      <c r="C75" s="395"/>
      <c r="D75" s="174">
        <v>0</v>
      </c>
      <c r="E75" s="174">
        <v>0</v>
      </c>
      <c r="F75" s="119">
        <f>D75*'Peňažné toky projektu'!$C$9</f>
        <v>0</v>
      </c>
      <c r="G75" s="119">
        <f t="shared" si="7"/>
        <v>0</v>
      </c>
      <c r="H75" s="109">
        <f t="shared" si="8"/>
        <v>0</v>
      </c>
      <c r="I75" s="120">
        <f t="shared" si="6"/>
        <v>0</v>
      </c>
    </row>
    <row r="76" spans="1:9">
      <c r="A76" s="395"/>
      <c r="B76" s="395"/>
      <c r="C76" s="395"/>
      <c r="D76" s="174">
        <v>0</v>
      </c>
      <c r="E76" s="174">
        <v>0</v>
      </c>
      <c r="F76" s="119">
        <f>D76*'Peňažné toky projektu'!$C$9</f>
        <v>0</v>
      </c>
      <c r="G76" s="119">
        <f t="shared" si="7"/>
        <v>0</v>
      </c>
      <c r="H76" s="109">
        <f t="shared" si="8"/>
        <v>0</v>
      </c>
      <c r="I76" s="120">
        <f t="shared" si="6"/>
        <v>0</v>
      </c>
    </row>
    <row r="77" spans="1:9" ht="14.4">
      <c r="A77" s="390"/>
      <c r="B77" s="391"/>
      <c r="C77" s="392"/>
      <c r="D77" s="174">
        <v>0</v>
      </c>
      <c r="E77" s="174">
        <v>0</v>
      </c>
      <c r="F77" s="119">
        <f>D77*'Peňažné toky projektu'!$C$9</f>
        <v>0</v>
      </c>
      <c r="G77" s="119">
        <f t="shared" ref="G77:G90" si="9">H77-F77</f>
        <v>0</v>
      </c>
      <c r="H77" s="109">
        <f t="shared" ref="H77:H90" si="10">D77+E77</f>
        <v>0</v>
      </c>
      <c r="I77" s="120">
        <f t="shared" si="6"/>
        <v>0</v>
      </c>
    </row>
    <row r="78" spans="1:9" ht="14.4">
      <c r="A78" s="390"/>
      <c r="B78" s="391"/>
      <c r="C78" s="392"/>
      <c r="D78" s="174">
        <v>0</v>
      </c>
      <c r="E78" s="174">
        <v>0</v>
      </c>
      <c r="F78" s="119">
        <f>D78*'Peňažné toky projektu'!$C$9</f>
        <v>0</v>
      </c>
      <c r="G78" s="119">
        <f t="shared" si="9"/>
        <v>0</v>
      </c>
      <c r="H78" s="109">
        <f t="shared" si="10"/>
        <v>0</v>
      </c>
      <c r="I78" s="120">
        <f t="shared" si="6"/>
        <v>0</v>
      </c>
    </row>
    <row r="79" spans="1:9" ht="14.4">
      <c r="A79" s="390"/>
      <c r="B79" s="391"/>
      <c r="C79" s="392"/>
      <c r="D79" s="174">
        <v>0</v>
      </c>
      <c r="E79" s="174">
        <v>0</v>
      </c>
      <c r="F79" s="119">
        <f>D79*'Peňažné toky projektu'!$C$9</f>
        <v>0</v>
      </c>
      <c r="G79" s="119">
        <f t="shared" si="9"/>
        <v>0</v>
      </c>
      <c r="H79" s="109">
        <f t="shared" si="10"/>
        <v>0</v>
      </c>
      <c r="I79" s="120">
        <f t="shared" si="6"/>
        <v>0</v>
      </c>
    </row>
    <row r="80" spans="1:9" ht="26.4">
      <c r="A80" s="273" t="s">
        <v>297</v>
      </c>
      <c r="B80" s="393" t="s">
        <v>342</v>
      </c>
      <c r="C80" s="393"/>
      <c r="D80" s="393"/>
      <c r="E80" s="393"/>
      <c r="F80" s="393"/>
      <c r="G80" s="393"/>
      <c r="H80" s="393"/>
      <c r="I80" s="394"/>
    </row>
    <row r="81" spans="1:9" ht="14.4">
      <c r="A81" s="390" t="s">
        <v>175</v>
      </c>
      <c r="B81" s="391"/>
      <c r="C81" s="392"/>
      <c r="D81" s="174">
        <v>0</v>
      </c>
      <c r="E81" s="174">
        <v>0</v>
      </c>
      <c r="F81" s="119">
        <f>D81*'Peňažné toky projektu'!$C$9</f>
        <v>0</v>
      </c>
      <c r="G81" s="119">
        <f t="shared" si="9"/>
        <v>0</v>
      </c>
      <c r="H81" s="109">
        <f t="shared" si="10"/>
        <v>0</v>
      </c>
      <c r="I81" s="120">
        <f t="shared" si="6"/>
        <v>0</v>
      </c>
    </row>
    <row r="82" spans="1:9" ht="14.4">
      <c r="A82" s="390" t="s">
        <v>176</v>
      </c>
      <c r="B82" s="391"/>
      <c r="C82" s="392"/>
      <c r="D82" s="174">
        <v>0</v>
      </c>
      <c r="E82" s="174">
        <v>0</v>
      </c>
      <c r="F82" s="119">
        <f>D82*'Peňažné toky projektu'!$C$9</f>
        <v>0</v>
      </c>
      <c r="G82" s="119">
        <f t="shared" si="9"/>
        <v>0</v>
      </c>
      <c r="H82" s="109">
        <f t="shared" si="10"/>
        <v>0</v>
      </c>
      <c r="I82" s="120">
        <f t="shared" si="6"/>
        <v>0</v>
      </c>
    </row>
    <row r="83" spans="1:9" ht="14.4">
      <c r="A83" s="390" t="s">
        <v>177</v>
      </c>
      <c r="B83" s="391"/>
      <c r="C83" s="392"/>
      <c r="D83" s="174">
        <v>0</v>
      </c>
      <c r="E83" s="174">
        <v>0</v>
      </c>
      <c r="F83" s="119">
        <f>D83*'Peňažné toky projektu'!$C$9</f>
        <v>0</v>
      </c>
      <c r="G83" s="119">
        <f t="shared" si="9"/>
        <v>0</v>
      </c>
      <c r="H83" s="109">
        <f t="shared" si="10"/>
        <v>0</v>
      </c>
      <c r="I83" s="120">
        <f t="shared" si="6"/>
        <v>0</v>
      </c>
    </row>
    <row r="84" spans="1:9" ht="14.4">
      <c r="A84" s="390" t="s">
        <v>172</v>
      </c>
      <c r="B84" s="391"/>
      <c r="C84" s="392"/>
      <c r="D84" s="174">
        <v>0</v>
      </c>
      <c r="E84" s="174">
        <v>0</v>
      </c>
      <c r="F84" s="119">
        <f>D84*'Peňažné toky projektu'!$C$9</f>
        <v>0</v>
      </c>
      <c r="G84" s="119">
        <f t="shared" si="9"/>
        <v>0</v>
      </c>
      <c r="H84" s="109">
        <f t="shared" si="10"/>
        <v>0</v>
      </c>
      <c r="I84" s="120">
        <f t="shared" si="6"/>
        <v>0</v>
      </c>
    </row>
    <row r="85" spans="1:9" ht="14.4">
      <c r="A85" s="390" t="s">
        <v>166</v>
      </c>
      <c r="B85" s="391"/>
      <c r="C85" s="392"/>
      <c r="D85" s="174">
        <v>0</v>
      </c>
      <c r="E85" s="174">
        <v>0</v>
      </c>
      <c r="F85" s="119">
        <f>D85*'Peňažné toky projektu'!$C$9</f>
        <v>0</v>
      </c>
      <c r="G85" s="119">
        <f t="shared" si="9"/>
        <v>0</v>
      </c>
      <c r="H85" s="109">
        <f t="shared" si="10"/>
        <v>0</v>
      </c>
      <c r="I85" s="120">
        <f t="shared" si="6"/>
        <v>0</v>
      </c>
    </row>
    <row r="86" spans="1:9" ht="14.4">
      <c r="A86" s="390"/>
      <c r="B86" s="391"/>
      <c r="C86" s="392"/>
      <c r="D86" s="174">
        <v>0</v>
      </c>
      <c r="E86" s="174">
        <v>0</v>
      </c>
      <c r="F86" s="119">
        <f>D86*'Peňažné toky projektu'!$C$9</f>
        <v>0</v>
      </c>
      <c r="G86" s="119">
        <f t="shared" si="9"/>
        <v>0</v>
      </c>
      <c r="H86" s="109">
        <f t="shared" si="10"/>
        <v>0</v>
      </c>
      <c r="I86" s="120">
        <f t="shared" si="6"/>
        <v>0</v>
      </c>
    </row>
    <row r="87" spans="1:9" ht="14.4">
      <c r="A87" s="390"/>
      <c r="B87" s="391"/>
      <c r="C87" s="392"/>
      <c r="D87" s="174">
        <v>0</v>
      </c>
      <c r="E87" s="174">
        <v>0</v>
      </c>
      <c r="F87" s="119">
        <f>D87*'Peňažné toky projektu'!$C$9</f>
        <v>0</v>
      </c>
      <c r="G87" s="119">
        <f t="shared" si="9"/>
        <v>0</v>
      </c>
      <c r="H87" s="109">
        <f t="shared" si="10"/>
        <v>0</v>
      </c>
      <c r="I87" s="120">
        <f t="shared" si="6"/>
        <v>0</v>
      </c>
    </row>
    <row r="88" spans="1:9" ht="14.4">
      <c r="A88" s="390"/>
      <c r="B88" s="391"/>
      <c r="C88" s="392"/>
      <c r="D88" s="174">
        <v>0</v>
      </c>
      <c r="E88" s="174">
        <v>0</v>
      </c>
      <c r="F88" s="119">
        <f>D88*'Peňažné toky projektu'!$C$9</f>
        <v>0</v>
      </c>
      <c r="G88" s="119">
        <f t="shared" si="9"/>
        <v>0</v>
      </c>
      <c r="H88" s="109">
        <f t="shared" si="10"/>
        <v>0</v>
      </c>
      <c r="I88" s="120">
        <f t="shared" si="6"/>
        <v>0</v>
      </c>
    </row>
    <row r="89" spans="1:9" ht="14.4">
      <c r="A89" s="390"/>
      <c r="B89" s="391"/>
      <c r="C89" s="392"/>
      <c r="D89" s="174">
        <v>0</v>
      </c>
      <c r="E89" s="174">
        <v>0</v>
      </c>
      <c r="F89" s="119">
        <f>D89*'Peňažné toky projektu'!$C$9</f>
        <v>0</v>
      </c>
      <c r="G89" s="119">
        <f t="shared" si="9"/>
        <v>0</v>
      </c>
      <c r="H89" s="109">
        <f t="shared" si="10"/>
        <v>0</v>
      </c>
      <c r="I89" s="120">
        <f t="shared" si="6"/>
        <v>0</v>
      </c>
    </row>
    <row r="90" spans="1:9" ht="14.4">
      <c r="A90" s="390"/>
      <c r="B90" s="391"/>
      <c r="C90" s="392"/>
      <c r="D90" s="174">
        <v>0</v>
      </c>
      <c r="E90" s="174">
        <v>0</v>
      </c>
      <c r="F90" s="119">
        <f>D90*'Peňažné toky projektu'!$C$9</f>
        <v>0</v>
      </c>
      <c r="G90" s="119">
        <f t="shared" si="9"/>
        <v>0</v>
      </c>
      <c r="H90" s="109">
        <f t="shared" si="10"/>
        <v>0</v>
      </c>
      <c r="I90" s="120">
        <f t="shared" si="6"/>
        <v>0</v>
      </c>
    </row>
    <row r="91" spans="1:9">
      <c r="A91" s="412" t="s">
        <v>343</v>
      </c>
      <c r="B91" s="393"/>
      <c r="C91" s="393"/>
      <c r="D91" s="393"/>
      <c r="E91" s="393"/>
      <c r="F91" s="393"/>
      <c r="G91" s="393"/>
      <c r="H91" s="393"/>
      <c r="I91" s="394"/>
    </row>
    <row r="92" spans="1:9">
      <c r="A92" s="395" t="s">
        <v>177</v>
      </c>
      <c r="B92" s="395"/>
      <c r="C92" s="395"/>
      <c r="D92" s="174">
        <v>0</v>
      </c>
      <c r="E92" s="174">
        <v>0</v>
      </c>
      <c r="F92" s="119">
        <f>D92*'Peňažné toky projektu'!$C$9</f>
        <v>0</v>
      </c>
      <c r="G92" s="119">
        <f t="shared" si="4"/>
        <v>0</v>
      </c>
      <c r="H92" s="109">
        <f t="shared" si="3"/>
        <v>0</v>
      </c>
      <c r="I92" s="120">
        <f t="shared" ref="I92:I97" si="11">IF(F92=0,0,F92/F$99)</f>
        <v>0</v>
      </c>
    </row>
    <row r="93" spans="1:9">
      <c r="A93" s="395" t="s">
        <v>176</v>
      </c>
      <c r="B93" s="395"/>
      <c r="C93" s="395"/>
      <c r="D93" s="174">
        <v>0</v>
      </c>
      <c r="E93" s="174">
        <v>0</v>
      </c>
      <c r="F93" s="119">
        <f>D93*'Peňažné toky projektu'!$C$9</f>
        <v>0</v>
      </c>
      <c r="G93" s="119">
        <f t="shared" si="4"/>
        <v>0</v>
      </c>
      <c r="H93" s="109">
        <f t="shared" si="3"/>
        <v>0</v>
      </c>
      <c r="I93" s="120">
        <f t="shared" si="11"/>
        <v>0</v>
      </c>
    </row>
    <row r="94" spans="1:9">
      <c r="A94" s="395"/>
      <c r="B94" s="395"/>
      <c r="C94" s="395"/>
      <c r="D94" s="174">
        <v>0</v>
      </c>
      <c r="E94" s="174">
        <v>0</v>
      </c>
      <c r="F94" s="119">
        <f>D94*'Peňažné toky projektu'!$C$9</f>
        <v>0</v>
      </c>
      <c r="G94" s="119">
        <f t="shared" si="4"/>
        <v>0</v>
      </c>
      <c r="H94" s="109">
        <f t="shared" si="3"/>
        <v>0</v>
      </c>
      <c r="I94" s="120">
        <f t="shared" si="11"/>
        <v>0</v>
      </c>
    </row>
    <row r="95" spans="1:9">
      <c r="A95" s="395"/>
      <c r="B95" s="395"/>
      <c r="C95" s="395"/>
      <c r="D95" s="174">
        <v>0</v>
      </c>
      <c r="E95" s="174">
        <v>0</v>
      </c>
      <c r="F95" s="119">
        <f>D95*'Peňažné toky projektu'!$C$9</f>
        <v>0</v>
      </c>
      <c r="G95" s="119">
        <f t="shared" si="4"/>
        <v>0</v>
      </c>
      <c r="H95" s="109">
        <f t="shared" si="3"/>
        <v>0</v>
      </c>
      <c r="I95" s="120">
        <f t="shared" si="11"/>
        <v>0</v>
      </c>
    </row>
    <row r="96" spans="1:9">
      <c r="A96" s="395"/>
      <c r="B96" s="395"/>
      <c r="C96" s="395"/>
      <c r="D96" s="174">
        <v>0</v>
      </c>
      <c r="E96" s="174">
        <v>0</v>
      </c>
      <c r="F96" s="119">
        <f>D96*'Peňažné toky projektu'!$C$9</f>
        <v>0</v>
      </c>
      <c r="G96" s="119">
        <f t="shared" si="4"/>
        <v>0</v>
      </c>
      <c r="H96" s="109">
        <f t="shared" si="3"/>
        <v>0</v>
      </c>
      <c r="I96" s="120">
        <f t="shared" si="11"/>
        <v>0</v>
      </c>
    </row>
    <row r="97" spans="1:22">
      <c r="A97" s="395"/>
      <c r="B97" s="395"/>
      <c r="C97" s="395"/>
      <c r="D97" s="174">
        <v>0</v>
      </c>
      <c r="E97" s="174">
        <v>0</v>
      </c>
      <c r="F97" s="119">
        <f>D97*'Peňažné toky projektu'!$C$9</f>
        <v>0</v>
      </c>
      <c r="G97" s="119">
        <f t="shared" si="4"/>
        <v>0</v>
      </c>
      <c r="H97" s="109">
        <f t="shared" si="3"/>
        <v>0</v>
      </c>
      <c r="I97" s="120">
        <f t="shared" si="11"/>
        <v>0</v>
      </c>
    </row>
    <row r="98" spans="1:22">
      <c r="A98" s="400" t="s">
        <v>114</v>
      </c>
      <c r="B98" s="401"/>
      <c r="C98" s="402"/>
      <c r="D98" s="185"/>
      <c r="E98" s="174">
        <v>0</v>
      </c>
      <c r="F98" s="119">
        <f>D98*'Peňažné toky projektu'!$C$9</f>
        <v>0</v>
      </c>
      <c r="G98" s="119">
        <f t="shared" si="4"/>
        <v>0</v>
      </c>
      <c r="H98" s="109">
        <f>E98</f>
        <v>0</v>
      </c>
      <c r="I98" s="110"/>
    </row>
    <row r="99" spans="1:22">
      <c r="A99" s="400" t="s">
        <v>4</v>
      </c>
      <c r="B99" s="401"/>
      <c r="C99" s="402"/>
      <c r="D99" s="186">
        <f>SUM(D40:D97)</f>
        <v>0</v>
      </c>
      <c r="E99" s="186">
        <f>SUM(E40:E98)</f>
        <v>0</v>
      </c>
      <c r="F99" s="177">
        <f>SUM(F40:F98)</f>
        <v>0</v>
      </c>
      <c r="G99" s="187">
        <f>SUM(G40:G98)</f>
        <v>0</v>
      </c>
      <c r="H99" s="177">
        <f>SUM(H40:H98)</f>
        <v>0</v>
      </c>
      <c r="I99" s="185">
        <f>SUM(I40:I97)</f>
        <v>0</v>
      </c>
    </row>
    <row r="100" spans="1:22">
      <c r="A100" s="115"/>
      <c r="B100" s="115"/>
      <c r="C100" s="115"/>
      <c r="D100" s="114"/>
      <c r="E100" s="115"/>
    </row>
    <row r="101" spans="1:22" s="68" customFormat="1"/>
    <row r="102" spans="1:22" s="68" customFormat="1">
      <c r="A102" s="68" t="s">
        <v>79</v>
      </c>
      <c r="C102" s="216">
        <f>'Základné informácie'!F14</f>
        <v>0.25</v>
      </c>
      <c r="T102" s="121"/>
    </row>
    <row r="103" spans="1:22" s="68" customFormat="1">
      <c r="A103" s="68" t="s">
        <v>64</v>
      </c>
      <c r="C103" s="216">
        <f>'Základné informácie'!F12</f>
        <v>0.75</v>
      </c>
    </row>
    <row r="104" spans="1:22" s="68" customFormat="1">
      <c r="A104" s="68" t="s">
        <v>65</v>
      </c>
      <c r="C104" s="216">
        <f>'Základné informácie'!F13</f>
        <v>0</v>
      </c>
    </row>
    <row r="105" spans="1:22" s="68" customFormat="1"/>
    <row r="106" spans="1:22" s="68" customFormat="1" hidden="1">
      <c r="A106" s="403" t="s">
        <v>133</v>
      </c>
      <c r="B106" s="404"/>
      <c r="C106" s="405"/>
      <c r="D106" s="413" t="s">
        <v>134</v>
      </c>
      <c r="E106" s="413" t="s">
        <v>135</v>
      </c>
      <c r="F106" s="416" t="s">
        <v>136</v>
      </c>
      <c r="G106" s="122"/>
      <c r="H106" s="123"/>
      <c r="I106" s="124"/>
      <c r="J106" s="125"/>
      <c r="T106" s="126" t="s">
        <v>137</v>
      </c>
      <c r="U106" s="127">
        <f>C110</f>
        <v>0</v>
      </c>
      <c r="V106" s="128">
        <v>1</v>
      </c>
    </row>
    <row r="107" spans="1:22" s="68" customFormat="1" hidden="1">
      <c r="A107" s="406"/>
      <c r="B107" s="407"/>
      <c r="C107" s="408"/>
      <c r="D107" s="414"/>
      <c r="E107" s="414"/>
      <c r="F107" s="417"/>
      <c r="G107" s="129"/>
      <c r="H107" s="130"/>
      <c r="I107" s="131"/>
      <c r="J107" s="125"/>
      <c r="T107" s="126" t="s">
        <v>138</v>
      </c>
      <c r="U107" s="127">
        <f>NFP</f>
        <v>0</v>
      </c>
      <c r="V107" s="132" t="e">
        <f>U107/$U$106</f>
        <v>#DIV/0!</v>
      </c>
    </row>
    <row r="108" spans="1:22" s="68" customFormat="1" hidden="1">
      <c r="A108" s="409"/>
      <c r="B108" s="410"/>
      <c r="C108" s="411"/>
      <c r="D108" s="415"/>
      <c r="E108" s="415"/>
      <c r="F108" s="418"/>
      <c r="G108" s="133"/>
      <c r="H108" s="134" t="s">
        <v>139</v>
      </c>
      <c r="I108" s="135" t="s">
        <v>140</v>
      </c>
      <c r="T108" s="126" t="s">
        <v>141</v>
      </c>
      <c r="U108" s="127">
        <f>B112</f>
        <v>0</v>
      </c>
      <c r="V108" s="132" t="e">
        <f>U108/$U$106</f>
        <v>#DIV/0!</v>
      </c>
    </row>
    <row r="109" spans="1:22" s="68" customFormat="1" hidden="1">
      <c r="A109" s="136"/>
      <c r="B109" s="137"/>
      <c r="C109" s="137"/>
      <c r="D109" s="138"/>
      <c r="E109" s="138"/>
      <c r="F109" s="139"/>
      <c r="G109" s="140" t="s">
        <v>142</v>
      </c>
      <c r="H109" s="141" t="e">
        <f>F112+F113</f>
        <v>#DIV/0!</v>
      </c>
      <c r="I109" s="142" t="e">
        <f>SUM(F112:F114)</f>
        <v>#DIV/0!</v>
      </c>
      <c r="T109" s="126" t="s">
        <v>143</v>
      </c>
      <c r="U109" s="127">
        <f>B113</f>
        <v>0</v>
      </c>
      <c r="V109" s="132" t="e">
        <f>U109/$U$106</f>
        <v>#DIV/0!</v>
      </c>
    </row>
    <row r="110" spans="1:22" s="68" customFormat="1" hidden="1">
      <c r="A110" s="143" t="s">
        <v>144</v>
      </c>
      <c r="C110" s="217">
        <f>IF(F99&gt;0,F99,B9*'Peňažné toky projektu'!$C$9)</f>
        <v>0</v>
      </c>
      <c r="D110" s="144" t="e">
        <f>SUM(D112:D114)</f>
        <v>#DIV/0!</v>
      </c>
      <c r="E110" s="145" t="e">
        <f>SUM(E112:E114)</f>
        <v>#DIV/0!</v>
      </c>
      <c r="F110" s="146"/>
      <c r="G110" s="140" t="s">
        <v>145</v>
      </c>
      <c r="H110" s="141">
        <f>NFP</f>
        <v>0</v>
      </c>
      <c r="I110" s="142">
        <f>CelkoveOpravneneVydavky</f>
        <v>0</v>
      </c>
      <c r="T110" s="126" t="s">
        <v>146</v>
      </c>
      <c r="U110" s="127">
        <f>B114</f>
        <v>0</v>
      </c>
      <c r="V110" s="132" t="e">
        <f>U110/$U$106</f>
        <v>#DIV/0!</v>
      </c>
    </row>
    <row r="111" spans="1:22" s="68" customFormat="1" hidden="1">
      <c r="A111" s="143" t="s">
        <v>147</v>
      </c>
      <c r="C111" s="217">
        <f>F99*'Peňažné toky projektu'!C11</f>
        <v>0</v>
      </c>
      <c r="D111" s="144"/>
      <c r="E111" s="147"/>
      <c r="F111" s="148"/>
      <c r="G111" s="140" t="s">
        <v>148</v>
      </c>
      <c r="H111" s="141" t="e">
        <f>H109-H110</f>
        <v>#DIV/0!</v>
      </c>
      <c r="I111" s="142" t="e">
        <f>I109-I110</f>
        <v>#DIV/0!</v>
      </c>
      <c r="T111" s="126" t="s">
        <v>149</v>
      </c>
      <c r="U111" s="127" t="e">
        <f>#REF!</f>
        <v>#REF!</v>
      </c>
      <c r="V111" s="149"/>
    </row>
    <row r="112" spans="1:22" s="68" customFormat="1" hidden="1">
      <c r="A112" s="150" t="s">
        <v>150</v>
      </c>
      <c r="B112" s="398">
        <f>C110*PodielZdrojovEU</f>
        <v>0</v>
      </c>
      <c r="C112" s="399"/>
      <c r="D112" s="151" t="e">
        <f>B112/$C$110</f>
        <v>#DIV/0!</v>
      </c>
      <c r="E112" s="152" t="e">
        <f>B112/B9</f>
        <v>#DIV/0!</v>
      </c>
      <c r="F112" s="188" t="e">
        <f>E112*B9</f>
        <v>#DIV/0!</v>
      </c>
      <c r="I112" s="154"/>
      <c r="T112" s="126" t="s">
        <v>151</v>
      </c>
      <c r="U112" s="127">
        <f>D29</f>
        <v>0</v>
      </c>
      <c r="V112" s="128">
        <v>1</v>
      </c>
    </row>
    <row r="113" spans="1:22" s="68" customFormat="1" hidden="1">
      <c r="A113" s="150" t="s">
        <v>152</v>
      </c>
      <c r="B113" s="398">
        <f>C110*C104</f>
        <v>0</v>
      </c>
      <c r="C113" s="399"/>
      <c r="D113" s="151" t="e">
        <f>B113/$C$110</f>
        <v>#DIV/0!</v>
      </c>
      <c r="E113" s="152" t="e">
        <f>B113/B9</f>
        <v>#DIV/0!</v>
      </c>
      <c r="F113" s="188" t="e">
        <f>E113*B9</f>
        <v>#DIV/0!</v>
      </c>
      <c r="G113" s="155"/>
      <c r="H113" s="155"/>
      <c r="I113" s="154"/>
      <c r="T113" s="126" t="s">
        <v>153</v>
      </c>
      <c r="U113" s="127">
        <f>NFP</f>
        <v>0</v>
      </c>
      <c r="V113" s="156" t="e">
        <f>U113/$U$112</f>
        <v>#DIV/0!</v>
      </c>
    </row>
    <row r="114" spans="1:22" s="68" customFormat="1" hidden="1">
      <c r="A114" s="150" t="s">
        <v>154</v>
      </c>
      <c r="B114" s="398">
        <f>C110*C102</f>
        <v>0</v>
      </c>
      <c r="C114" s="399"/>
      <c r="D114" s="151" t="e">
        <f>B114/$C$110</f>
        <v>#DIV/0!</v>
      </c>
      <c r="E114" s="152" t="e">
        <f>1-(E112+E113)</f>
        <v>#DIV/0!</v>
      </c>
      <c r="F114" s="153" t="e">
        <f>E114*B9</f>
        <v>#DIV/0!</v>
      </c>
      <c r="G114" s="157"/>
      <c r="H114" s="157"/>
      <c r="I114" s="158"/>
      <c r="T114" s="126" t="s">
        <v>155</v>
      </c>
      <c r="U114" s="127">
        <f>B112</f>
        <v>0</v>
      </c>
      <c r="V114" s="156" t="e">
        <f>U114/$U$112</f>
        <v>#DIV/0!</v>
      </c>
    </row>
    <row r="115" spans="1:22" s="68" customFormat="1" hidden="1">
      <c r="B115" s="159"/>
      <c r="C115" s="159"/>
      <c r="D115" s="160"/>
      <c r="F115" s="161"/>
      <c r="G115" s="162"/>
      <c r="H115" s="163"/>
      <c r="I115" s="163"/>
      <c r="T115" s="126" t="s">
        <v>156</v>
      </c>
      <c r="U115" s="127">
        <f>B113</f>
        <v>0</v>
      </c>
      <c r="V115" s="156" t="e">
        <f>U115/$U$112</f>
        <v>#DIV/0!</v>
      </c>
    </row>
    <row r="116" spans="1:22" s="68" customFormat="1" hidden="1">
      <c r="B116" s="159"/>
      <c r="C116" s="159"/>
      <c r="D116" s="160"/>
      <c r="F116" s="161"/>
      <c r="G116" s="162"/>
      <c r="H116" s="163"/>
      <c r="I116" s="163"/>
      <c r="T116" s="126" t="s">
        <v>157</v>
      </c>
      <c r="U116" s="127" t="e">
        <f>F114</f>
        <v>#DIV/0!</v>
      </c>
      <c r="V116" s="156" t="e">
        <f>U116/$U$112</f>
        <v>#DIV/0!</v>
      </c>
    </row>
    <row r="117" spans="1:22" s="68" customFormat="1" hidden="1">
      <c r="T117" s="126" t="s">
        <v>158</v>
      </c>
      <c r="U117" s="127">
        <f>C9</f>
        <v>0</v>
      </c>
      <c r="V117" s="149"/>
    </row>
    <row r="118" spans="1:22" hidden="1">
      <c r="A118" s="63" t="s">
        <v>159</v>
      </c>
      <c r="E118" s="68"/>
      <c r="F118" s="68"/>
      <c r="G118" s="164"/>
      <c r="T118" s="126" t="s">
        <v>160</v>
      </c>
      <c r="U118" s="127">
        <f>D28</f>
        <v>0</v>
      </c>
      <c r="V118" s="149"/>
    </row>
    <row r="119" spans="1:22" hidden="1">
      <c r="A119" s="165" t="s">
        <v>161</v>
      </c>
      <c r="B119" s="166">
        <v>-1E-3</v>
      </c>
      <c r="F119" s="68"/>
      <c r="G119" s="68"/>
    </row>
    <row r="120" spans="1:22" ht="52.8" hidden="1">
      <c r="A120" s="169" t="s">
        <v>117</v>
      </c>
      <c r="B120" s="181" t="s">
        <v>162</v>
      </c>
      <c r="C120" s="181" t="s">
        <v>109</v>
      </c>
      <c r="D120" s="181" t="s">
        <v>120</v>
      </c>
      <c r="E120" s="181" t="s">
        <v>163</v>
      </c>
      <c r="F120" s="181" t="s">
        <v>164</v>
      </c>
      <c r="G120" s="181" t="s">
        <v>180</v>
      </c>
    </row>
    <row r="121" spans="1:22" hidden="1">
      <c r="A121" s="150">
        <f>'Peňažné toky projektu'!D13</f>
        <v>2016</v>
      </c>
      <c r="B121" s="167">
        <v>1</v>
      </c>
      <c r="C121" s="167">
        <f t="shared" ref="C121:C129" si="12">C14/B121</f>
        <v>0</v>
      </c>
      <c r="D121" s="167">
        <f t="shared" ref="D121:D129" si="13">E14/B121</f>
        <v>0</v>
      </c>
      <c r="E121" s="167">
        <f t="shared" ref="E121:E129" si="14">($B$6)*B14/B121</f>
        <v>0</v>
      </c>
      <c r="F121" s="168">
        <f t="shared" ref="F121:F129" si="15">($C$6)*D14/B121</f>
        <v>0</v>
      </c>
      <c r="G121" s="167">
        <f t="shared" ref="G121:G126" si="16">E121+F121</f>
        <v>0</v>
      </c>
    </row>
    <row r="122" spans="1:22" hidden="1">
      <c r="A122" s="150">
        <f>A121+1</f>
        <v>2017</v>
      </c>
      <c r="B122" s="167">
        <f t="shared" ref="B122:B129" si="17">POWER(1+$B$119,A122-A$121)</f>
        <v>0.999</v>
      </c>
      <c r="C122" s="168">
        <f t="shared" si="12"/>
        <v>0</v>
      </c>
      <c r="D122" s="168">
        <f t="shared" si="13"/>
        <v>0</v>
      </c>
      <c r="E122" s="167">
        <f t="shared" si="14"/>
        <v>0</v>
      </c>
      <c r="F122" s="168">
        <f t="shared" si="15"/>
        <v>0</v>
      </c>
      <c r="G122" s="168">
        <f t="shared" si="16"/>
        <v>0</v>
      </c>
    </row>
    <row r="123" spans="1:22" hidden="1">
      <c r="A123" s="150">
        <f t="shared" ref="A123:A129" si="18">A122+1</f>
        <v>2018</v>
      </c>
      <c r="B123" s="167">
        <f t="shared" si="17"/>
        <v>0.99800100000000003</v>
      </c>
      <c r="C123" s="168">
        <f t="shared" si="12"/>
        <v>0</v>
      </c>
      <c r="D123" s="168">
        <f t="shared" si="13"/>
        <v>0</v>
      </c>
      <c r="E123" s="167">
        <f t="shared" si="14"/>
        <v>0</v>
      </c>
      <c r="F123" s="168">
        <f t="shared" si="15"/>
        <v>0</v>
      </c>
      <c r="G123" s="168">
        <f t="shared" si="16"/>
        <v>0</v>
      </c>
    </row>
    <row r="124" spans="1:22" hidden="1">
      <c r="A124" s="150">
        <f t="shared" si="18"/>
        <v>2019</v>
      </c>
      <c r="B124" s="167">
        <f t="shared" si="17"/>
        <v>0.997002999</v>
      </c>
      <c r="C124" s="168">
        <f t="shared" si="12"/>
        <v>0</v>
      </c>
      <c r="D124" s="168">
        <f t="shared" si="13"/>
        <v>0</v>
      </c>
      <c r="E124" s="167">
        <f t="shared" si="14"/>
        <v>0</v>
      </c>
      <c r="F124" s="168">
        <f t="shared" si="15"/>
        <v>0</v>
      </c>
      <c r="G124" s="168">
        <f t="shared" si="16"/>
        <v>0</v>
      </c>
    </row>
    <row r="125" spans="1:22" hidden="1">
      <c r="A125" s="150">
        <f t="shared" si="18"/>
        <v>2020</v>
      </c>
      <c r="B125" s="167">
        <f t="shared" si="17"/>
        <v>0.99600599600100004</v>
      </c>
      <c r="C125" s="168">
        <f t="shared" si="12"/>
        <v>0</v>
      </c>
      <c r="D125" s="168">
        <f t="shared" si="13"/>
        <v>0</v>
      </c>
      <c r="E125" s="167">
        <f t="shared" si="14"/>
        <v>0</v>
      </c>
      <c r="F125" s="168">
        <f t="shared" si="15"/>
        <v>0</v>
      </c>
      <c r="G125" s="168">
        <f t="shared" si="16"/>
        <v>0</v>
      </c>
    </row>
    <row r="126" spans="1:22" hidden="1">
      <c r="A126" s="150">
        <f t="shared" si="18"/>
        <v>2021</v>
      </c>
      <c r="B126" s="167">
        <f t="shared" si="17"/>
        <v>0.99500999000499901</v>
      </c>
      <c r="C126" s="168">
        <f t="shared" si="12"/>
        <v>0</v>
      </c>
      <c r="D126" s="168">
        <f t="shared" si="13"/>
        <v>0</v>
      </c>
      <c r="E126" s="167">
        <f t="shared" si="14"/>
        <v>0</v>
      </c>
      <c r="F126" s="168">
        <f t="shared" si="15"/>
        <v>0</v>
      </c>
      <c r="G126" s="168">
        <f t="shared" si="16"/>
        <v>0</v>
      </c>
    </row>
    <row r="127" spans="1:22" hidden="1">
      <c r="A127" s="150">
        <f t="shared" si="18"/>
        <v>2022</v>
      </c>
      <c r="B127" s="167">
        <f t="shared" si="17"/>
        <v>0.99401498001499411</v>
      </c>
      <c r="C127" s="168">
        <f t="shared" si="12"/>
        <v>0</v>
      </c>
      <c r="D127" s="168">
        <f t="shared" si="13"/>
        <v>0</v>
      </c>
      <c r="E127" s="167">
        <f t="shared" si="14"/>
        <v>0</v>
      </c>
      <c r="F127" s="168">
        <f t="shared" si="15"/>
        <v>0</v>
      </c>
      <c r="G127" s="168">
        <f>E127+F127</f>
        <v>0</v>
      </c>
    </row>
    <row r="128" spans="1:22" hidden="1">
      <c r="A128" s="150">
        <f t="shared" si="18"/>
        <v>2023</v>
      </c>
      <c r="B128" s="167">
        <f t="shared" si="17"/>
        <v>0.99302096503497905</v>
      </c>
      <c r="C128" s="168">
        <f t="shared" si="12"/>
        <v>0</v>
      </c>
      <c r="D128" s="168">
        <f t="shared" si="13"/>
        <v>0</v>
      </c>
      <c r="E128" s="167">
        <f t="shared" si="14"/>
        <v>0</v>
      </c>
      <c r="F128" s="168">
        <f t="shared" si="15"/>
        <v>0</v>
      </c>
      <c r="G128" s="168">
        <f>E128+F128</f>
        <v>0</v>
      </c>
    </row>
    <row r="129" spans="1:7" hidden="1">
      <c r="A129" s="150">
        <f t="shared" si="18"/>
        <v>2024</v>
      </c>
      <c r="B129" s="167">
        <f t="shared" si="17"/>
        <v>0.9920279440699441</v>
      </c>
      <c r="C129" s="168">
        <f t="shared" si="12"/>
        <v>0</v>
      </c>
      <c r="D129" s="168">
        <f t="shared" si="13"/>
        <v>0</v>
      </c>
      <c r="E129" s="167">
        <f t="shared" si="14"/>
        <v>0</v>
      </c>
      <c r="F129" s="168">
        <f t="shared" si="15"/>
        <v>0</v>
      </c>
      <c r="G129" s="168">
        <f>E129+F129</f>
        <v>0</v>
      </c>
    </row>
    <row r="130" spans="1:7" hidden="1">
      <c r="A130" s="182" t="s">
        <v>4</v>
      </c>
      <c r="B130" s="183"/>
      <c r="C130" s="184">
        <f>SUM(C121:C129)</f>
        <v>0</v>
      </c>
      <c r="D130" s="184">
        <f>SUM(D121:D129)</f>
        <v>0</v>
      </c>
      <c r="E130" s="184">
        <f>SUM(E121:E129)</f>
        <v>0</v>
      </c>
      <c r="F130" s="184">
        <f>SUM(F121:F129)</f>
        <v>0</v>
      </c>
      <c r="G130" s="184">
        <f>SUM(G121:G129)</f>
        <v>0</v>
      </c>
    </row>
    <row r="135" spans="1:7" hidden="1"/>
    <row r="136" spans="1:7" hidden="1">
      <c r="A136" s="296" t="s">
        <v>165</v>
      </c>
    </row>
    <row r="137" spans="1:7" hidden="1">
      <c r="A137" s="296" t="s">
        <v>166</v>
      </c>
    </row>
    <row r="138" spans="1:7" hidden="1">
      <c r="A138" s="296" t="s">
        <v>167</v>
      </c>
    </row>
    <row r="139" spans="1:7" hidden="1">
      <c r="A139" s="296" t="s">
        <v>168</v>
      </c>
    </row>
    <row r="140" spans="1:7" hidden="1">
      <c r="A140" s="296" t="s">
        <v>169</v>
      </c>
    </row>
    <row r="141" spans="1:7" hidden="1">
      <c r="A141" s="296" t="s">
        <v>170</v>
      </c>
    </row>
    <row r="142" spans="1:7" hidden="1">
      <c r="A142" s="296" t="s">
        <v>171</v>
      </c>
    </row>
    <row r="143" spans="1:7" hidden="1">
      <c r="A143" s="296" t="s">
        <v>172</v>
      </c>
    </row>
    <row r="144" spans="1:7" hidden="1">
      <c r="A144" s="296" t="s">
        <v>173</v>
      </c>
    </row>
    <row r="145" spans="1:1" hidden="1">
      <c r="A145" s="296" t="s">
        <v>174</v>
      </c>
    </row>
    <row r="146" spans="1:1" hidden="1">
      <c r="A146" s="296" t="s">
        <v>175</v>
      </c>
    </row>
    <row r="147" spans="1:1" hidden="1">
      <c r="A147" s="296" t="s">
        <v>176</v>
      </c>
    </row>
    <row r="148" spans="1:1" hidden="1">
      <c r="A148" s="296" t="s">
        <v>177</v>
      </c>
    </row>
    <row r="149" spans="1:1" hidden="1">
      <c r="A149" s="296" t="s">
        <v>178</v>
      </c>
    </row>
    <row r="150" spans="1:1" hidden="1">
      <c r="A150" s="296" t="s">
        <v>179</v>
      </c>
    </row>
    <row r="151" spans="1:1" hidden="1"/>
  </sheetData>
  <sheetProtection password="CB2D" sheet="1" objects="1" scenarios="1"/>
  <mergeCells count="87">
    <mergeCell ref="A3:E3"/>
    <mergeCell ref="A27:E27"/>
    <mergeCell ref="A28:C28"/>
    <mergeCell ref="D28:E28"/>
    <mergeCell ref="A29:C29"/>
    <mergeCell ref="D29:E29"/>
    <mergeCell ref="A30:C30"/>
    <mergeCell ref="D30:E30"/>
    <mergeCell ref="A31:C31"/>
    <mergeCell ref="D31:E31"/>
    <mergeCell ref="A32:C32"/>
    <mergeCell ref="D32:E32"/>
    <mergeCell ref="A43:C43"/>
    <mergeCell ref="A33:C33"/>
    <mergeCell ref="D33:E33"/>
    <mergeCell ref="A34:C34"/>
    <mergeCell ref="D34:E34"/>
    <mergeCell ref="A37:E37"/>
    <mergeCell ref="A38:C38"/>
    <mergeCell ref="B39:I39"/>
    <mergeCell ref="A40:C40"/>
    <mergeCell ref="A41:C41"/>
    <mergeCell ref="A42:C42"/>
    <mergeCell ref="F37:I37"/>
    <mergeCell ref="A56:C56"/>
    <mergeCell ref="B57:I57"/>
    <mergeCell ref="A58:C58"/>
    <mergeCell ref="A59:C59"/>
    <mergeCell ref="A48:C48"/>
    <mergeCell ref="A49:C49"/>
    <mergeCell ref="B50:I50"/>
    <mergeCell ref="A51:C51"/>
    <mergeCell ref="A52:C52"/>
    <mergeCell ref="A53:C53"/>
    <mergeCell ref="D106:D108"/>
    <mergeCell ref="E106:E108"/>
    <mergeCell ref="F106:F108"/>
    <mergeCell ref="B112:C112"/>
    <mergeCell ref="A93:C93"/>
    <mergeCell ref="A94:C94"/>
    <mergeCell ref="A95:C95"/>
    <mergeCell ref="A96:C96"/>
    <mergeCell ref="A97:C97"/>
    <mergeCell ref="A98:C98"/>
    <mergeCell ref="B113:C113"/>
    <mergeCell ref="B114:C114"/>
    <mergeCell ref="A44:C44"/>
    <mergeCell ref="A45:C45"/>
    <mergeCell ref="A46:C46"/>
    <mergeCell ref="A47:C47"/>
    <mergeCell ref="A99:C99"/>
    <mergeCell ref="A106:C108"/>
    <mergeCell ref="A60:C60"/>
    <mergeCell ref="A61:C61"/>
    <mergeCell ref="A62:C62"/>
    <mergeCell ref="A63:C63"/>
    <mergeCell ref="A91:I91"/>
    <mergeCell ref="A92:C92"/>
    <mergeCell ref="A54:C54"/>
    <mergeCell ref="A55:C55"/>
    <mergeCell ref="A69:C69"/>
    <mergeCell ref="A70:C70"/>
    <mergeCell ref="A71:C71"/>
    <mergeCell ref="A72:C72"/>
    <mergeCell ref="A73:C73"/>
    <mergeCell ref="A64:C64"/>
    <mergeCell ref="A65:C65"/>
    <mergeCell ref="A66:C66"/>
    <mergeCell ref="A67:C67"/>
    <mergeCell ref="B68:I68"/>
    <mergeCell ref="A77:C77"/>
    <mergeCell ref="A78:C78"/>
    <mergeCell ref="A79:C79"/>
    <mergeCell ref="A81:C81"/>
    <mergeCell ref="A74:C74"/>
    <mergeCell ref="A75:C75"/>
    <mergeCell ref="A76:C76"/>
    <mergeCell ref="A87:C87"/>
    <mergeCell ref="A88:C88"/>
    <mergeCell ref="A89:C89"/>
    <mergeCell ref="A90:C90"/>
    <mergeCell ref="B80:I80"/>
    <mergeCell ref="A82:C82"/>
    <mergeCell ref="A83:C83"/>
    <mergeCell ref="A84:C84"/>
    <mergeCell ref="A85:C85"/>
    <mergeCell ref="A86:C86"/>
  </mergeCells>
  <conditionalFormatting sqref="B23 D23">
    <cfRule type="cellIs" dxfId="56" priority="2" stopIfTrue="1" operator="equal">
      <formula>1</formula>
    </cfRule>
  </conditionalFormatting>
  <conditionalFormatting sqref="G4">
    <cfRule type="colorScale" priority="1">
      <colorScale>
        <cfvo type="num" val="0"/>
        <cfvo type="num" val="0"/>
        <color rgb="FFCCFFCC"/>
        <color rgb="FFCCFFCC"/>
      </colorScale>
    </cfRule>
  </conditionalFormatting>
  <pageMargins left="0.70866141732283472" right="0.70866141732283472" top="0.78740157480314965" bottom="0.78740157480314965" header="0.31496062992125984" footer="0.31496062992125984"/>
  <pageSetup paperSize="9" scale="81" fitToHeight="3" orientation="landscape" r:id="rId1"/>
  <headerFooter>
    <oddHeader>&amp;RPríloha č. 3 Metodiky pre vypracovanie finančnej analýzy projektu Finančná Analýza</oddHeader>
  </headerFooter>
  <rowBreaks count="2" manualBreakCount="2">
    <brk id="34" max="8" man="1"/>
    <brk id="100" max="8" man="1"/>
  </rowBreaks>
  <ignoredErrors>
    <ignoredError sqref="B5:C6" unlockedFormula="1"/>
  </ignoredErrors>
  <legacyDrawing r:id="rId2"/>
  <extLst xmlns:x14="http://schemas.microsoft.com/office/spreadsheetml/2009/9/main">
    <ext uri="{CCE6A557-97BC-4b89-ADB6-D9C93CAAB3DF}">
      <x14:dataValidations xmlns:xm="http://schemas.microsoft.com/office/excel/2006/main" count="1">
        <x14:dataValidation type="list" allowBlank="1">
          <x14:formula1>
            <xm:f>'Skupiny výdavkov'!A3:A42</xm:f>
          </x14:formula1>
          <xm:sqref>A40:C49 A51:C56 A92:C97 A58:C67 B69:C76 A69:A79 A81:A90</xm:sqref>
        </x14:dataValidation>
      </x14:dataValidations>
    </ext>
  </extLst>
</worksheet>
</file>

<file path=xl/worksheets/sheet7.xml><?xml version="1.0" encoding="utf-8"?>
<worksheet xmlns="http://schemas.openxmlformats.org/spreadsheetml/2006/main" xmlns:r="http://schemas.openxmlformats.org/officeDocument/2006/relationships">
  <sheetPr>
    <tabColor theme="4" tint="-0.249977111117893"/>
    <pageSetUpPr fitToPage="1"/>
  </sheetPr>
  <dimension ref="A1:AB72"/>
  <sheetViews>
    <sheetView workbookViewId="0">
      <selection activeCell="D7" sqref="D7"/>
    </sheetView>
  </sheetViews>
  <sheetFormatPr defaultColWidth="9.109375" defaultRowHeight="13.2"/>
  <cols>
    <col min="1" max="1" width="36.109375" style="92" customWidth="1"/>
    <col min="2" max="2" width="14.109375" style="92" bestFit="1" customWidth="1"/>
    <col min="3" max="3" width="11.5546875" style="92" customWidth="1"/>
    <col min="4" max="7" width="12" style="92" customWidth="1"/>
    <col min="8" max="8" width="10.6640625" style="92" customWidth="1"/>
    <col min="9" max="19" width="12" style="92" customWidth="1"/>
    <col min="20" max="21" width="11.5546875" style="92" customWidth="1"/>
    <col min="22" max="23" width="11.88671875" style="92" bestFit="1" customWidth="1"/>
    <col min="24" max="24" width="12" style="92" hidden="1" customWidth="1"/>
    <col min="25" max="25" width="12" style="92" customWidth="1"/>
    <col min="26" max="27" width="10.44140625" style="92" bestFit="1" customWidth="1"/>
    <col min="28" max="16384" width="9.109375" style="92"/>
  </cols>
  <sheetData>
    <row r="1" spans="1:28" s="276" customFormat="1" ht="13.8">
      <c r="A1" s="89" t="s">
        <v>68</v>
      </c>
      <c r="B1" s="436" t="str">
        <f>IF('Peňažné toky projektu'!B1:O1="","",'Peňažné toky projektu'!B1:O1)</f>
        <v/>
      </c>
      <c r="C1" s="437"/>
      <c r="D1" s="437"/>
      <c r="E1" s="437"/>
      <c r="F1" s="437"/>
      <c r="G1" s="437"/>
      <c r="H1" s="437"/>
      <c r="I1" s="437"/>
      <c r="J1" s="437"/>
      <c r="K1" s="437"/>
      <c r="L1" s="437"/>
      <c r="M1" s="437"/>
      <c r="N1" s="437"/>
      <c r="O1" s="438"/>
      <c r="P1" s="89"/>
      <c r="Q1" s="89"/>
      <c r="R1" s="89"/>
      <c r="S1" s="89"/>
      <c r="T1" s="89"/>
      <c r="U1" s="89"/>
      <c r="V1" s="89"/>
      <c r="W1" s="89"/>
      <c r="X1" s="89"/>
      <c r="Y1" s="89"/>
    </row>
    <row r="2" spans="1:28" s="276" customFormat="1" ht="13.8">
      <c r="A2" s="89" t="s">
        <v>69</v>
      </c>
      <c r="B2" s="439" t="str">
        <f>IF('Peňažné toky projektu'!B2:O2="","",'Peňažné toky projektu'!B2:O2)</f>
        <v/>
      </c>
      <c r="C2" s="440"/>
      <c r="D2" s="440"/>
      <c r="E2" s="440"/>
      <c r="F2" s="440"/>
      <c r="G2" s="440"/>
      <c r="H2" s="440"/>
      <c r="I2" s="440"/>
      <c r="J2" s="440"/>
      <c r="K2" s="440"/>
      <c r="L2" s="440"/>
      <c r="M2" s="440"/>
      <c r="N2" s="440"/>
      <c r="O2" s="441"/>
      <c r="P2" s="89"/>
      <c r="Q2" s="89"/>
      <c r="R2" s="89"/>
      <c r="S2" s="89"/>
      <c r="T2" s="89"/>
      <c r="U2" s="89"/>
      <c r="V2" s="89"/>
      <c r="W2" s="89"/>
      <c r="X2" s="89"/>
      <c r="Y2" s="89"/>
    </row>
    <row r="3" spans="1:28" ht="13.8">
      <c r="A3" s="8" t="s">
        <v>70</v>
      </c>
      <c r="B3" s="442" t="str">
        <f>IF('Peňažné toky projektu'!B3:C3="","",'Peňažné toky projektu'!B3:C3)</f>
        <v/>
      </c>
      <c r="C3" s="443"/>
      <c r="D3" s="263"/>
      <c r="E3" s="263"/>
      <c r="F3" s="263"/>
      <c r="G3" s="263"/>
      <c r="H3" s="263"/>
      <c r="I3" s="263"/>
      <c r="J3" s="263"/>
      <c r="K3" s="263"/>
      <c r="L3" s="263"/>
      <c r="M3" s="263"/>
      <c r="N3" s="263"/>
      <c r="O3" s="264"/>
      <c r="P3" s="8"/>
      <c r="Q3" s="8"/>
      <c r="R3" s="8"/>
      <c r="S3" s="8"/>
      <c r="T3" s="8"/>
      <c r="U3" s="8"/>
      <c r="V3" s="8"/>
      <c r="W3" s="8"/>
      <c r="X3" s="8"/>
      <c r="Y3" s="8"/>
    </row>
    <row r="4" spans="1:28" ht="13.8">
      <c r="A4" s="8" t="s">
        <v>76</v>
      </c>
      <c r="B4" s="8"/>
      <c r="C4" s="8"/>
      <c r="D4" s="8">
        <f>'Peňažné toky projektu'!D12</f>
        <v>10</v>
      </c>
      <c r="E4" s="8"/>
      <c r="F4" s="8"/>
      <c r="G4" s="8"/>
      <c r="H4" s="8"/>
      <c r="I4" s="8"/>
      <c r="J4" s="8"/>
      <c r="K4" s="8"/>
      <c r="L4" s="8"/>
      <c r="M4" s="8"/>
      <c r="N4" s="8"/>
      <c r="O4" s="8"/>
      <c r="P4" s="8"/>
      <c r="Q4" s="8"/>
      <c r="R4" s="8"/>
      <c r="S4" s="8"/>
      <c r="T4" s="8"/>
      <c r="U4" s="8"/>
      <c r="V4" s="8"/>
      <c r="W4" s="8"/>
      <c r="X4" s="8"/>
      <c r="Y4" s="8"/>
    </row>
    <row r="5" spans="1:28" ht="13.8">
      <c r="A5" s="8" t="s">
        <v>77</v>
      </c>
      <c r="B5" s="8"/>
      <c r="C5" s="8"/>
      <c r="D5" s="8">
        <f>'Peňažné toky projektu'!D13</f>
        <v>2016</v>
      </c>
      <c r="E5" s="8"/>
      <c r="F5" s="8"/>
      <c r="G5" s="8"/>
      <c r="H5" s="8"/>
      <c r="I5" s="8"/>
      <c r="J5" s="8"/>
      <c r="K5" s="8"/>
      <c r="L5" s="8"/>
      <c r="M5" s="8"/>
      <c r="N5" s="8"/>
      <c r="O5" s="8"/>
      <c r="P5" s="8"/>
      <c r="Q5" s="8"/>
      <c r="R5" s="8"/>
      <c r="S5" s="8"/>
      <c r="T5" s="8"/>
      <c r="U5" s="8"/>
      <c r="V5" s="8"/>
      <c r="W5" s="8"/>
      <c r="X5" s="8"/>
      <c r="Y5" s="8"/>
    </row>
    <row r="6" spans="1:28" ht="13.8">
      <c r="A6" s="8" t="s">
        <v>243</v>
      </c>
      <c r="B6" s="8"/>
      <c r="C6" s="8"/>
      <c r="D6" s="8">
        <f>'Peňažné toky projektu'!D14+3</f>
        <v>6</v>
      </c>
      <c r="E6" s="8"/>
      <c r="F6" s="8"/>
      <c r="G6" s="8"/>
      <c r="H6" s="8"/>
      <c r="I6" s="8"/>
      <c r="J6" s="8"/>
      <c r="K6" s="8"/>
      <c r="L6" s="8"/>
      <c r="M6" s="8"/>
      <c r="N6" s="8"/>
      <c r="O6" s="8"/>
      <c r="P6" s="8"/>
      <c r="Q6" s="8"/>
      <c r="R6" s="8"/>
      <c r="S6" s="8"/>
      <c r="T6" s="8"/>
      <c r="U6" s="8"/>
      <c r="V6" s="8"/>
      <c r="W6" s="8"/>
      <c r="X6" s="8"/>
      <c r="Y6" s="8"/>
    </row>
    <row r="7" spans="1:28" ht="13.8">
      <c r="A7" s="8"/>
      <c r="B7" s="8"/>
      <c r="C7" s="8"/>
      <c r="D7" s="91"/>
      <c r="E7" s="8"/>
      <c r="F7" s="91"/>
      <c r="G7" s="8"/>
      <c r="H7" s="8"/>
      <c r="I7" s="8"/>
      <c r="J7" s="8"/>
      <c r="K7" s="8"/>
      <c r="L7" s="8"/>
      <c r="M7" s="8"/>
      <c r="N7" s="8"/>
      <c r="O7" s="8"/>
      <c r="P7" s="8"/>
      <c r="Q7" s="8"/>
      <c r="R7" s="8"/>
      <c r="S7" s="8"/>
      <c r="T7" s="8"/>
      <c r="U7" s="8"/>
      <c r="V7" s="8"/>
      <c r="W7" s="8"/>
      <c r="X7" s="8"/>
      <c r="Y7" s="8"/>
    </row>
    <row r="8" spans="1:28" ht="13.8">
      <c r="A8" s="3" t="s">
        <v>0</v>
      </c>
      <c r="B8" s="8"/>
      <c r="C8" s="8"/>
      <c r="D8" s="91"/>
      <c r="E8" s="8"/>
      <c r="F8" s="91"/>
      <c r="G8" s="8"/>
      <c r="H8" s="8"/>
      <c r="I8" s="8"/>
      <c r="J8" s="8"/>
      <c r="K8" s="8"/>
      <c r="L8" s="8"/>
      <c r="M8" s="8"/>
      <c r="N8" s="8"/>
      <c r="O8" s="8"/>
      <c r="P8" s="8"/>
      <c r="Q8" s="8"/>
      <c r="R8" s="8"/>
      <c r="S8" s="8"/>
      <c r="T8" s="8"/>
      <c r="U8" s="8"/>
      <c r="V8" s="8"/>
      <c r="W8" s="8"/>
      <c r="X8" s="8"/>
      <c r="Y8" s="8"/>
    </row>
    <row r="9" spans="1:28" ht="13.8">
      <c r="A9" s="93"/>
      <c r="B9" s="91"/>
      <c r="C9" s="8"/>
      <c r="D9" s="91"/>
      <c r="E9" s="8"/>
      <c r="F9" s="91"/>
      <c r="G9" s="8"/>
      <c r="H9" s="8"/>
      <c r="I9" s="8"/>
      <c r="J9" s="8"/>
      <c r="K9" s="8"/>
      <c r="L9" s="8"/>
      <c r="M9" s="8"/>
      <c r="N9" s="8"/>
      <c r="O9" s="8"/>
      <c r="P9" s="8"/>
      <c r="Q9" s="8"/>
      <c r="R9" s="8"/>
      <c r="S9" s="8"/>
      <c r="T9" s="8"/>
      <c r="U9" s="8"/>
      <c r="V9" s="8"/>
      <c r="W9" s="8"/>
      <c r="X9" s="8"/>
      <c r="Y9" s="8"/>
    </row>
    <row r="10" spans="1:28" s="95" customFormat="1" ht="13.8">
      <c r="A10" s="94" t="s">
        <v>78</v>
      </c>
      <c r="B10" s="4">
        <f>C10-1</f>
        <v>2013</v>
      </c>
      <c r="C10" s="4">
        <f>D10-1</f>
        <v>2014</v>
      </c>
      <c r="D10" s="4">
        <f>E10-1</f>
        <v>2015</v>
      </c>
      <c r="E10" s="4">
        <f>IF(D5="","",D5)</f>
        <v>2016</v>
      </c>
      <c r="F10" s="4">
        <f>IF(OR($B$10="",E10="",$D$5="",$D$4=""),"",IF(E10+1-$D$5&lt;$D$4+$D$6,E10+1,""))</f>
        <v>2017</v>
      </c>
      <c r="G10" s="4">
        <f t="shared" ref="G10:I10" si="0">IF(OR($B$10="",F10="",$D$5="",$D$4=""),"",IF(F10+1-$D$5&lt;$D$4+$D$6,F10+1,""))</f>
        <v>2018</v>
      </c>
      <c r="H10" s="4">
        <f t="shared" si="0"/>
        <v>2019</v>
      </c>
      <c r="I10" s="4">
        <f t="shared" si="0"/>
        <v>2020</v>
      </c>
      <c r="J10" s="4">
        <f>IF(OR($B$10="",I10="",$D$5="",$D$4=""),"",IF(I10+1-$D$5&lt;$D$4+($D$6-3),I10+1,""))</f>
        <v>2021</v>
      </c>
      <c r="K10" s="4">
        <f t="shared" ref="K10:Y10" si="1">IF(OR($B$10="",J10="",$D$5="",$D$4=""),"",IF(J10+1-$D$5&lt;$D$4+($D$6-3),J10+1,""))</f>
        <v>2022</v>
      </c>
      <c r="L10" s="4">
        <f t="shared" si="1"/>
        <v>2023</v>
      </c>
      <c r="M10" s="4">
        <f t="shared" si="1"/>
        <v>2024</v>
      </c>
      <c r="N10" s="4">
        <f t="shared" si="1"/>
        <v>2025</v>
      </c>
      <c r="O10" s="4">
        <f t="shared" si="1"/>
        <v>2026</v>
      </c>
      <c r="P10" s="4">
        <f t="shared" si="1"/>
        <v>2027</v>
      </c>
      <c r="Q10" s="4">
        <f t="shared" si="1"/>
        <v>2028</v>
      </c>
      <c r="R10" s="4" t="str">
        <f t="shared" si="1"/>
        <v/>
      </c>
      <c r="S10" s="4" t="str">
        <f t="shared" si="1"/>
        <v/>
      </c>
      <c r="T10" s="4" t="str">
        <f t="shared" si="1"/>
        <v/>
      </c>
      <c r="U10" s="4" t="str">
        <f t="shared" si="1"/>
        <v/>
      </c>
      <c r="V10" s="4" t="str">
        <f t="shared" si="1"/>
        <v/>
      </c>
      <c r="W10" s="4" t="str">
        <f t="shared" si="1"/>
        <v/>
      </c>
      <c r="X10" s="4" t="str">
        <f t="shared" si="1"/>
        <v/>
      </c>
      <c r="Y10" s="4" t="str">
        <f t="shared" si="1"/>
        <v/>
      </c>
      <c r="Z10" s="4"/>
      <c r="AA10" s="4"/>
      <c r="AB10" s="4"/>
    </row>
    <row r="11" spans="1:28" s="95" customFormat="1" ht="13.8">
      <c r="A11" s="94"/>
      <c r="B11" s="4"/>
      <c r="C11" s="4"/>
      <c r="D11" s="4"/>
      <c r="E11" s="4"/>
      <c r="F11" s="4"/>
      <c r="G11" s="4"/>
      <c r="H11" s="4"/>
      <c r="I11" s="4"/>
      <c r="J11" s="4"/>
      <c r="K11" s="4"/>
      <c r="L11" s="4"/>
      <c r="M11" s="4"/>
      <c r="N11" s="4"/>
      <c r="O11" s="4"/>
      <c r="P11" s="4"/>
      <c r="Q11" s="4"/>
      <c r="R11" s="4"/>
      <c r="S11" s="4"/>
      <c r="T11" s="4"/>
      <c r="U11" s="4"/>
      <c r="V11" s="4"/>
      <c r="W11" s="4"/>
      <c r="X11" s="4"/>
      <c r="Y11" s="4"/>
      <c r="Z11" s="4"/>
      <c r="AA11" s="4"/>
    </row>
    <row r="12" spans="1:28" s="97" customFormat="1" ht="20.399999999999999">
      <c r="A12" s="210" t="s">
        <v>229</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row>
    <row r="13" spans="1:28">
      <c r="A13" s="92" t="s">
        <v>209</v>
      </c>
      <c r="E13" s="92">
        <f>'Peňažné toky projektu'!B24</f>
        <v>0</v>
      </c>
      <c r="F13" s="92">
        <f>'Peňažné toky projektu'!C24</f>
        <v>0</v>
      </c>
      <c r="G13" s="92">
        <f>'Peňažné toky projektu'!D24</f>
        <v>0</v>
      </c>
      <c r="H13" s="92">
        <f>'Peňažné toky projektu'!E24</f>
        <v>0</v>
      </c>
      <c r="I13" s="92">
        <f>'Peňažné toky projektu'!F24</f>
        <v>0</v>
      </c>
      <c r="J13" s="92">
        <f>'Peňažné toky projektu'!G24</f>
        <v>0</v>
      </c>
      <c r="K13" s="92">
        <f>'Peňažné toky projektu'!H24</f>
        <v>0</v>
      </c>
      <c r="L13" s="92">
        <f>'Peňažné toky projektu'!I24</f>
        <v>0</v>
      </c>
      <c r="M13" s="92">
        <f>'Peňažné toky projektu'!J24</f>
        <v>0</v>
      </c>
      <c r="N13" s="92">
        <f>IF(N10="","",'Peňažné toky projektu'!K24)</f>
        <v>0</v>
      </c>
      <c r="O13" s="92">
        <f>IF(O10="","",'Peňažné toky projektu'!L24)</f>
        <v>0</v>
      </c>
      <c r="P13" s="92">
        <f>IF(P10="","",'Peňažné toky projektu'!M24)</f>
        <v>0</v>
      </c>
      <c r="Q13" s="92">
        <f>IF(Q10="","",'Peňažné toky projektu'!N24)</f>
        <v>0</v>
      </c>
      <c r="R13" s="92" t="str">
        <f>IF(R10="","",'Peňažné toky projektu'!O24)</f>
        <v/>
      </c>
      <c r="S13" s="92" t="str">
        <f>IF(S10="","",'Peňažné toky projektu'!P24)</f>
        <v/>
      </c>
      <c r="T13" s="92" t="str">
        <f>IF(T10="","",'Peňažné toky projektu'!Q24)</f>
        <v/>
      </c>
      <c r="U13" s="92" t="str">
        <f>IF(U10="","",'Peňažné toky projektu'!R24)</f>
        <v/>
      </c>
      <c r="V13" s="92" t="str">
        <f>IF(V10="","",'Peňažné toky projektu'!S24)</f>
        <v/>
      </c>
      <c r="W13" s="92" t="str">
        <f>IF(W10="","",'Peňažné toky projektu'!T24)</f>
        <v/>
      </c>
      <c r="X13" s="92" t="str">
        <f>IF(X10="","",'Peňažné toky projektu'!U24)</f>
        <v/>
      </c>
      <c r="Y13" s="92" t="str">
        <f>IF(Y10="","",'Peňažné toky projektu'!V24)</f>
        <v/>
      </c>
    </row>
    <row r="14" spans="1:28">
      <c r="A14" s="92" t="s">
        <v>214</v>
      </c>
      <c r="B14" s="293"/>
      <c r="C14" s="293"/>
      <c r="D14" s="293"/>
      <c r="E14" s="293"/>
      <c r="F14" s="293"/>
      <c r="G14" s="293"/>
      <c r="H14" s="293"/>
      <c r="I14" s="293"/>
      <c r="J14" s="293"/>
      <c r="K14" s="293"/>
      <c r="L14" s="293"/>
      <c r="M14" s="293"/>
      <c r="N14" s="293"/>
      <c r="O14" s="293"/>
      <c r="P14" s="293"/>
      <c r="Q14" s="293"/>
      <c r="R14" s="207"/>
      <c r="S14" s="207"/>
      <c r="T14" s="207"/>
      <c r="U14" s="207"/>
      <c r="V14" s="207"/>
      <c r="W14" s="207"/>
      <c r="X14" s="207"/>
      <c r="Y14" s="207"/>
    </row>
    <row r="15" spans="1:28">
      <c r="A15" s="92" t="s">
        <v>212</v>
      </c>
      <c r="E15" s="92">
        <f>'Peňažné toky projektu'!B30</f>
        <v>0</v>
      </c>
      <c r="F15" s="92">
        <f>'Peňažné toky projektu'!C30</f>
        <v>0</v>
      </c>
      <c r="G15" s="92">
        <f>'Peňažné toky projektu'!D30</f>
        <v>0</v>
      </c>
      <c r="H15" s="92">
        <f>'Peňažné toky projektu'!E30</f>
        <v>0</v>
      </c>
      <c r="I15" s="92">
        <f>'Peňažné toky projektu'!F30</f>
        <v>0</v>
      </c>
      <c r="J15" s="92">
        <f>'Peňažné toky projektu'!G30</f>
        <v>0</v>
      </c>
      <c r="K15" s="92">
        <f>'Peňažné toky projektu'!H30</f>
        <v>0</v>
      </c>
      <c r="L15" s="92">
        <f>'Peňažné toky projektu'!I30</f>
        <v>0</v>
      </c>
      <c r="M15" s="92">
        <f>'Peňažné toky projektu'!J30</f>
        <v>0</v>
      </c>
      <c r="N15" s="92">
        <f>IF(N10="","",'Peňažné toky projektu'!K30)</f>
        <v>0</v>
      </c>
      <c r="O15" s="92">
        <f>IF(O10="","",'Peňažné toky projektu'!L30)</f>
        <v>0</v>
      </c>
      <c r="P15" s="92">
        <f>IF(P10="","",'Peňažné toky projektu'!M30)</f>
        <v>0</v>
      </c>
      <c r="Q15" s="92">
        <f>IF(Q10="","",'Peňažné toky projektu'!N30)</f>
        <v>0</v>
      </c>
      <c r="R15" s="92" t="str">
        <f>IF(R10="","",'Peňažné toky projektu'!O30)</f>
        <v/>
      </c>
      <c r="S15" s="92" t="str">
        <f>IF(S10="","",'Peňažné toky projektu'!P30)</f>
        <v/>
      </c>
      <c r="T15" s="92" t="str">
        <f>IF(T10="","",'Peňažné toky projektu'!Q30)</f>
        <v/>
      </c>
      <c r="U15" s="92" t="str">
        <f>IF(U10="","",'Peňažné toky projektu'!R30)</f>
        <v/>
      </c>
      <c r="V15" s="92" t="str">
        <f>IF(V10="","",'Peňažné toky projektu'!S30)</f>
        <v/>
      </c>
      <c r="W15" s="92" t="str">
        <f>IF(W10="","",'Peňažné toky projektu'!T30)</f>
        <v/>
      </c>
      <c r="X15" s="92" t="str">
        <f>IF(X10="","",'Peňažné toky projektu'!U30)</f>
        <v/>
      </c>
      <c r="Y15" s="92" t="str">
        <f>IF(Y10="","",'Peňažné toky projektu'!V30)</f>
        <v/>
      </c>
    </row>
    <row r="16" spans="1:28">
      <c r="A16" s="92" t="s">
        <v>213</v>
      </c>
      <c r="B16" s="293"/>
      <c r="C16" s="293"/>
      <c r="D16" s="293"/>
      <c r="E16" s="293"/>
      <c r="F16" s="293"/>
      <c r="G16" s="293"/>
      <c r="H16" s="293"/>
      <c r="I16" s="293"/>
      <c r="J16" s="293"/>
      <c r="K16" s="293"/>
      <c r="L16" s="293"/>
      <c r="M16" s="293"/>
      <c r="N16" s="293"/>
      <c r="O16" s="293"/>
      <c r="P16" s="293"/>
      <c r="Q16" s="293"/>
      <c r="R16" s="207"/>
      <c r="S16" s="207"/>
      <c r="T16" s="207"/>
      <c r="U16" s="207"/>
      <c r="V16" s="207"/>
      <c r="W16" s="207"/>
      <c r="X16" s="207"/>
      <c r="Y16" s="207"/>
    </row>
    <row r="17" spans="1:25">
      <c r="A17" s="92" t="s">
        <v>242</v>
      </c>
      <c r="E17" s="92">
        <f>'Peňažné toky projektu'!B29</f>
        <v>0</v>
      </c>
      <c r="F17" s="92">
        <f>'Peňažné toky projektu'!C29</f>
        <v>0</v>
      </c>
      <c r="G17" s="92">
        <f>'Peňažné toky projektu'!D29</f>
        <v>0</v>
      </c>
      <c r="H17" s="92">
        <f>'Peňažné toky projektu'!E29</f>
        <v>0</v>
      </c>
      <c r="I17" s="92">
        <f>'Peňažné toky projektu'!F29</f>
        <v>0</v>
      </c>
      <c r="J17" s="92">
        <f>'Peňažné toky projektu'!G29</f>
        <v>0</v>
      </c>
      <c r="K17" s="92">
        <f>'Peňažné toky projektu'!H29</f>
        <v>0</v>
      </c>
      <c r="L17" s="92">
        <f>'Peňažné toky projektu'!I29</f>
        <v>0</v>
      </c>
      <c r="M17" s="92">
        <f>'Peňažné toky projektu'!J29</f>
        <v>0</v>
      </c>
      <c r="N17" s="92">
        <f>IF(N10="","",'Peňažné toky projektu'!K29)</f>
        <v>0</v>
      </c>
      <c r="O17" s="92">
        <f>IF(O10="","",'Peňažné toky projektu'!L29)</f>
        <v>0</v>
      </c>
      <c r="P17" s="92">
        <f>IF(P10="","",'Peňažné toky projektu'!M29)</f>
        <v>0</v>
      </c>
      <c r="Q17" s="92">
        <f>IF(Q10="","",'Peňažné toky projektu'!N29)</f>
        <v>0</v>
      </c>
      <c r="R17" s="92" t="str">
        <f>IF(R10="","",'Peňažné toky projektu'!O29)</f>
        <v/>
      </c>
      <c r="S17" s="92" t="str">
        <f>IF(S10="","",'Peňažné toky projektu'!P29)</f>
        <v/>
      </c>
      <c r="T17" s="92" t="str">
        <f>IF(T10="","",'Peňažné toky projektu'!Q29)</f>
        <v/>
      </c>
      <c r="U17" s="92" t="str">
        <f>IF(U10="","",'Peňažné toky projektu'!R29)</f>
        <v/>
      </c>
      <c r="V17" s="92" t="str">
        <f>IF(V10="","",'Peňažné toky projektu'!S29)</f>
        <v/>
      </c>
      <c r="W17" s="92" t="str">
        <f>IF(W10="","",'Peňažné toky projektu'!T29)</f>
        <v/>
      </c>
      <c r="X17" s="92" t="str">
        <f>IF(X10="","",'Peňažné toky projektu'!U29)</f>
        <v/>
      </c>
      <c r="Y17" s="92" t="str">
        <f>IF(Y10="","",'Peňažné toky projektu'!V29)</f>
        <v/>
      </c>
    </row>
    <row r="18" spans="1:25">
      <c r="A18" s="92" t="s">
        <v>96</v>
      </c>
      <c r="E18" s="92">
        <f>'Peňažné toky projektu'!B46</f>
        <v>0</v>
      </c>
      <c r="F18" s="92">
        <f>'Peňažné toky projektu'!C46</f>
        <v>0</v>
      </c>
      <c r="G18" s="92">
        <f>'Peňažné toky projektu'!D46</f>
        <v>0</v>
      </c>
      <c r="H18" s="92">
        <f>'Peňažné toky projektu'!E46</f>
        <v>0</v>
      </c>
      <c r="I18" s="92">
        <f>'Peňažné toky projektu'!F46</f>
        <v>0</v>
      </c>
      <c r="J18" s="92">
        <f>'Peňažné toky projektu'!G46</f>
        <v>0</v>
      </c>
      <c r="K18" s="92">
        <f>'Peňažné toky projektu'!H46</f>
        <v>0</v>
      </c>
      <c r="L18" s="92">
        <f>'Peňažné toky projektu'!I46</f>
        <v>0</v>
      </c>
      <c r="M18" s="92">
        <f>'Peňažné toky projektu'!J46</f>
        <v>0</v>
      </c>
      <c r="N18" s="92">
        <f>IF(N10="","",'Peňažné toky projektu'!K46)</f>
        <v>0</v>
      </c>
      <c r="O18" s="92">
        <f>IF(O10="","",'Peňažné toky projektu'!L46)</f>
        <v>0</v>
      </c>
      <c r="P18" s="92">
        <f>IF(P10="","",'Peňažné toky projektu'!M46)</f>
        <v>0</v>
      </c>
      <c r="Q18" s="92">
        <f>IF(Q10="","",'Peňažné toky projektu'!N46)</f>
        <v>0</v>
      </c>
      <c r="R18" s="92" t="str">
        <f>IF(R10="","",'Peňažné toky projektu'!O46)</f>
        <v/>
      </c>
      <c r="S18" s="92" t="str">
        <f>IF(S10="","",'Peňažné toky projektu'!P46)</f>
        <v/>
      </c>
      <c r="T18" s="92" t="str">
        <f>IF(T10="","",'Peňažné toky projektu'!Q46)</f>
        <v/>
      </c>
      <c r="U18" s="92" t="str">
        <f>IF(U10="","",'Peňažné toky projektu'!R46)</f>
        <v/>
      </c>
      <c r="V18" s="92" t="str">
        <f>IF(V10="","",'Peňažné toky projektu'!S46)</f>
        <v/>
      </c>
      <c r="W18" s="92" t="str">
        <f>IF(W10="","",'Peňažné toky projektu'!T46)</f>
        <v/>
      </c>
      <c r="X18" s="92" t="str">
        <f>IF(X10="","",'Peňažné toky projektu'!U46)</f>
        <v/>
      </c>
      <c r="Y18" s="92" t="str">
        <f>IF(Y10="","",'Peňažné toky projektu'!V46)</f>
        <v/>
      </c>
    </row>
    <row r="19" spans="1:25">
      <c r="A19" s="92" t="s">
        <v>235</v>
      </c>
      <c r="E19" s="92">
        <f>'Peňažné toky projektu'!B47</f>
        <v>0</v>
      </c>
      <c r="F19" s="92">
        <f>'Peňažné toky projektu'!C47</f>
        <v>0</v>
      </c>
      <c r="G19" s="92">
        <f>'Peňažné toky projektu'!D47</f>
        <v>0</v>
      </c>
      <c r="H19" s="92">
        <f>'Peňažné toky projektu'!E47</f>
        <v>0</v>
      </c>
      <c r="I19" s="92">
        <f>'Peňažné toky projektu'!F47</f>
        <v>0</v>
      </c>
      <c r="J19" s="92">
        <f>'Peňažné toky projektu'!G47</f>
        <v>0</v>
      </c>
      <c r="K19" s="92">
        <f>'Peňažné toky projektu'!H47</f>
        <v>0</v>
      </c>
      <c r="L19" s="92">
        <f>'Peňažné toky projektu'!I47</f>
        <v>0</v>
      </c>
      <c r="M19" s="92">
        <f>'Peňažné toky projektu'!J47</f>
        <v>0</v>
      </c>
      <c r="N19" s="92">
        <f>IF(N10="","",'Peňažné toky projektu'!K47)</f>
        <v>0</v>
      </c>
      <c r="O19" s="92">
        <f>IF(O10="","",'Peňažné toky projektu'!L47)</f>
        <v>0</v>
      </c>
      <c r="P19" s="92">
        <f>IF(P10="","",'Peňažné toky projektu'!M47)</f>
        <v>0</v>
      </c>
      <c r="Q19" s="92">
        <f>IF(Q10="","",'Peňažné toky projektu'!N47)</f>
        <v>0</v>
      </c>
      <c r="R19" s="92" t="str">
        <f>IF(R10="","",'Peňažné toky projektu'!O47)</f>
        <v/>
      </c>
      <c r="S19" s="92" t="str">
        <f>IF(S10="","",'Peňažné toky projektu'!P47)</f>
        <v/>
      </c>
      <c r="T19" s="92" t="str">
        <f>IF(T10="","",'Peňažné toky projektu'!Q47)</f>
        <v/>
      </c>
      <c r="U19" s="92" t="str">
        <f>IF(U10="","",'Peňažné toky projektu'!R47)</f>
        <v/>
      </c>
      <c r="V19" s="92" t="str">
        <f>IF(V10="","",'Peňažné toky projektu'!S47)</f>
        <v/>
      </c>
      <c r="W19" s="92" t="str">
        <f>IF(W10="","",'Peňažné toky projektu'!T47)</f>
        <v/>
      </c>
      <c r="X19" s="92" t="str">
        <f>IF(X10="","",'Peňažné toky projektu'!U47)</f>
        <v/>
      </c>
      <c r="Y19" s="92" t="str">
        <f>IF(Y10="","",'Peňažné toky projektu'!V47)</f>
        <v/>
      </c>
    </row>
    <row r="21" spans="1:25">
      <c r="A21" s="92" t="s">
        <v>215</v>
      </c>
      <c r="E21" s="92">
        <f>'Peňažné toky projektu'!B49</f>
        <v>0</v>
      </c>
      <c r="F21" s="92">
        <f>'Peňažné toky projektu'!C49</f>
        <v>0</v>
      </c>
      <c r="G21" s="92">
        <f>'Peňažné toky projektu'!D49</f>
        <v>0</v>
      </c>
      <c r="H21" s="92">
        <f>'Peňažné toky projektu'!E49</f>
        <v>0</v>
      </c>
      <c r="I21" s="92">
        <f>'Peňažné toky projektu'!F49</f>
        <v>0</v>
      </c>
      <c r="J21" s="92">
        <f>'Peňažné toky projektu'!G49</f>
        <v>0</v>
      </c>
      <c r="K21" s="92">
        <f>'Peňažné toky projektu'!H49</f>
        <v>0</v>
      </c>
      <c r="L21" s="92">
        <f>'Peňažné toky projektu'!I49</f>
        <v>0</v>
      </c>
      <c r="M21" s="92">
        <f>'Peňažné toky projektu'!J49</f>
        <v>0</v>
      </c>
      <c r="N21" s="92">
        <f>IF(N10="","",'Peňažné toky projektu'!K49)</f>
        <v>0</v>
      </c>
      <c r="O21" s="92">
        <f>IF(O10="","",'Peňažné toky projektu'!L49)</f>
        <v>0</v>
      </c>
      <c r="P21" s="92">
        <f>IF(P10="","",'Peňažné toky projektu'!M49)</f>
        <v>0</v>
      </c>
      <c r="Q21" s="92">
        <f>IF(Q10="","",'Peňažné toky projektu'!N49)</f>
        <v>0</v>
      </c>
      <c r="R21" s="92" t="str">
        <f>IF(R10="","",'Peňažné toky projektu'!O49)</f>
        <v/>
      </c>
      <c r="S21" s="92" t="str">
        <f>IF(S10="","",'Peňažné toky projektu'!P49)</f>
        <v/>
      </c>
      <c r="T21" s="92" t="str">
        <f>IF(T10="","",'Peňažné toky projektu'!Q49)</f>
        <v/>
      </c>
      <c r="U21" s="92" t="str">
        <f>IF(U10="","",'Peňažné toky projektu'!R49)</f>
        <v/>
      </c>
      <c r="V21" s="92" t="str">
        <f>IF(V10="","",'Peňažné toky projektu'!S49)</f>
        <v/>
      </c>
      <c r="W21" s="92" t="str">
        <f>IF(W10="","",'Peňažné toky projektu'!T49)</f>
        <v/>
      </c>
      <c r="X21" s="92" t="str">
        <f>IF(X10="","",'Peňažné toky projektu'!U49)</f>
        <v/>
      </c>
      <c r="Y21" s="92" t="str">
        <f>IF(Y10="","",'Peňažné toky projektu'!V49)</f>
        <v/>
      </c>
    </row>
    <row r="22" spans="1:25">
      <c r="A22" s="92" t="s">
        <v>216</v>
      </c>
      <c r="B22" s="293"/>
      <c r="C22" s="293"/>
      <c r="D22" s="293"/>
      <c r="E22" s="293"/>
      <c r="F22" s="293"/>
      <c r="G22" s="293"/>
      <c r="H22" s="293"/>
      <c r="I22" s="293"/>
      <c r="J22" s="293"/>
      <c r="K22" s="293"/>
      <c r="L22" s="293"/>
      <c r="M22" s="293"/>
      <c r="N22" s="293"/>
      <c r="O22" s="293"/>
      <c r="P22" s="293"/>
      <c r="Q22" s="293"/>
      <c r="R22" s="207"/>
      <c r="S22" s="207"/>
      <c r="T22" s="207"/>
      <c r="U22" s="207"/>
      <c r="V22" s="207"/>
      <c r="W22" s="207"/>
      <c r="X22" s="207"/>
      <c r="Y22" s="207"/>
    </row>
    <row r="24" spans="1:25">
      <c r="A24" s="92" t="s">
        <v>217</v>
      </c>
      <c r="E24" s="92">
        <f>'Peňažné toky projektu'!B32</f>
        <v>0</v>
      </c>
      <c r="F24" s="92">
        <f>'Peňažné toky projektu'!C32</f>
        <v>0</v>
      </c>
      <c r="G24" s="92">
        <f>'Peňažné toky projektu'!D32</f>
        <v>0</v>
      </c>
      <c r="H24" s="92">
        <f>'Peňažné toky projektu'!E32</f>
        <v>0</v>
      </c>
      <c r="I24" s="92">
        <f>'Peňažné toky projektu'!F32</f>
        <v>0</v>
      </c>
      <c r="J24" s="92">
        <f>'Peňažné toky projektu'!G32</f>
        <v>0</v>
      </c>
      <c r="K24" s="92">
        <f>'Peňažné toky projektu'!H32</f>
        <v>0</v>
      </c>
      <c r="L24" s="92">
        <f>'Peňažné toky projektu'!I32</f>
        <v>0</v>
      </c>
      <c r="M24" s="92">
        <f>'Peňažné toky projektu'!J32</f>
        <v>0</v>
      </c>
      <c r="N24" s="92">
        <f>IF(N10="","",'Peňažné toky projektu'!K32)</f>
        <v>0</v>
      </c>
      <c r="O24" s="92">
        <f>IF(O10="","",'Peňažné toky projektu'!L32)</f>
        <v>0</v>
      </c>
      <c r="P24" s="92">
        <f>IF(P10="","",'Peňažné toky projektu'!M32)</f>
        <v>0</v>
      </c>
      <c r="Q24" s="92">
        <f>IF(Q10="","",'Peňažné toky projektu'!N32)</f>
        <v>0</v>
      </c>
      <c r="R24" s="92" t="str">
        <f>IF(R10="","",'Peňažné toky projektu'!O32)</f>
        <v/>
      </c>
      <c r="S24" s="92" t="str">
        <f>IF(S10="","",'Peňažné toky projektu'!P32)</f>
        <v/>
      </c>
      <c r="T24" s="92" t="str">
        <f>IF(T10="","",'Peňažné toky projektu'!Q32)</f>
        <v/>
      </c>
      <c r="U24" s="92" t="str">
        <f>IF(U10="","",'Peňažné toky projektu'!R32)</f>
        <v/>
      </c>
      <c r="V24" s="92" t="str">
        <f>IF(V10="","",'Peňažné toky projektu'!S32)</f>
        <v/>
      </c>
      <c r="W24" s="92" t="str">
        <f>IF(W10="","",'Peňažné toky projektu'!T32)</f>
        <v/>
      </c>
      <c r="X24" s="92" t="str">
        <f>IF(X10="","",'Peňažné toky projektu'!U32)</f>
        <v/>
      </c>
      <c r="Y24" s="92" t="str">
        <f>IF(Y10="","",'Peňažné toky projektu'!V32)</f>
        <v/>
      </c>
    </row>
    <row r="25" spans="1:25">
      <c r="A25" s="92" t="s">
        <v>218</v>
      </c>
      <c r="B25" s="293"/>
      <c r="C25" s="293"/>
      <c r="D25" s="293"/>
      <c r="E25" s="293"/>
      <c r="F25" s="293"/>
      <c r="G25" s="293"/>
      <c r="H25" s="293"/>
      <c r="I25" s="293"/>
      <c r="J25" s="293"/>
      <c r="K25" s="293"/>
      <c r="L25" s="293"/>
      <c r="M25" s="293"/>
      <c r="N25" s="293"/>
      <c r="O25" s="293"/>
      <c r="P25" s="293"/>
      <c r="Q25" s="293"/>
      <c r="R25" s="207"/>
      <c r="S25" s="207"/>
      <c r="T25" s="207"/>
      <c r="U25" s="207"/>
      <c r="V25" s="207"/>
      <c r="W25" s="207"/>
      <c r="X25" s="207"/>
      <c r="Y25" s="207"/>
    </row>
    <row r="27" spans="1:25" ht="26.4">
      <c r="A27" s="215" t="s">
        <v>248</v>
      </c>
      <c r="B27" s="293"/>
      <c r="C27" s="293"/>
      <c r="D27" s="293"/>
      <c r="E27" s="293"/>
      <c r="F27" s="293"/>
      <c r="G27" s="293"/>
      <c r="H27" s="293"/>
      <c r="I27" s="293"/>
      <c r="J27" s="293"/>
      <c r="K27" s="293"/>
      <c r="L27" s="293"/>
      <c r="M27" s="293"/>
      <c r="N27" s="293"/>
      <c r="O27" s="293"/>
      <c r="P27" s="293"/>
      <c r="Q27" s="293"/>
      <c r="R27" s="207"/>
      <c r="S27" s="207"/>
      <c r="T27" s="207"/>
      <c r="U27" s="207"/>
      <c r="V27" s="207"/>
      <c r="W27" s="207"/>
      <c r="X27" s="207"/>
      <c r="Y27" s="207"/>
    </row>
    <row r="29" spans="1:25">
      <c r="A29" s="92" t="s">
        <v>219</v>
      </c>
      <c r="B29" s="92">
        <f>B13+B14-B15-B16-B17+B18+B19-B21-B22-B24-B25+B27</f>
        <v>0</v>
      </c>
      <c r="C29" s="92">
        <f>C13+C14-C15-C16-C17+C18+C19-C21-C22-C24-C25+C27</f>
        <v>0</v>
      </c>
      <c r="D29" s="92">
        <f t="shared" ref="D29:M29" si="2">D13+D14-D15-D16-D17+D18+D19-D21-D22-D24-D25+D27</f>
        <v>0</v>
      </c>
      <c r="E29" s="92">
        <f t="shared" si="2"/>
        <v>0</v>
      </c>
      <c r="F29" s="92">
        <f t="shared" si="2"/>
        <v>0</v>
      </c>
      <c r="G29" s="92">
        <f t="shared" si="2"/>
        <v>0</v>
      </c>
      <c r="H29" s="92">
        <f t="shared" si="2"/>
        <v>0</v>
      </c>
      <c r="I29" s="92">
        <f t="shared" si="2"/>
        <v>0</v>
      </c>
      <c r="J29" s="92">
        <f t="shared" si="2"/>
        <v>0</v>
      </c>
      <c r="K29" s="92">
        <f t="shared" si="2"/>
        <v>0</v>
      </c>
      <c r="L29" s="92">
        <f t="shared" si="2"/>
        <v>0</v>
      </c>
      <c r="M29" s="92">
        <f t="shared" si="2"/>
        <v>0</v>
      </c>
      <c r="N29" s="92">
        <f>IF(N10="","",N13+N14-N15-N16-N17+N18+N19-N21-N22-N24-N25+N27)</f>
        <v>0</v>
      </c>
      <c r="O29" s="92">
        <f t="shared" ref="O29:Y29" si="3">IF(O10="","",O13+O14-O15-O16-O17+O18+O19-O21-O22-O24-O25+O27)</f>
        <v>0</v>
      </c>
      <c r="P29" s="92">
        <f t="shared" si="3"/>
        <v>0</v>
      </c>
      <c r="Q29" s="92">
        <f t="shared" si="3"/>
        <v>0</v>
      </c>
      <c r="R29" s="92" t="str">
        <f t="shared" si="3"/>
        <v/>
      </c>
      <c r="S29" s="92" t="str">
        <f t="shared" si="3"/>
        <v/>
      </c>
      <c r="T29" s="92" t="str">
        <f t="shared" si="3"/>
        <v/>
      </c>
      <c r="U29" s="92" t="str">
        <f t="shared" si="3"/>
        <v/>
      </c>
      <c r="V29" s="92" t="str">
        <f t="shared" si="3"/>
        <v/>
      </c>
      <c r="W29" s="92" t="str">
        <f t="shared" si="3"/>
        <v/>
      </c>
      <c r="X29" s="92" t="str">
        <f>IF(X10="","",X13+X14-X15-X16-X17+X18+X19-X21-X22-X24-X25+X27)</f>
        <v/>
      </c>
      <c r="Y29" s="92" t="str">
        <f t="shared" si="3"/>
        <v/>
      </c>
    </row>
    <row r="30" spans="1:25">
      <c r="A30" s="92" t="s">
        <v>220</v>
      </c>
      <c r="B30" s="92">
        <f>IF(B29&gt;0,B29*0.22,0)</f>
        <v>0</v>
      </c>
      <c r="C30" s="92">
        <f>IF(C29&gt;0,C29*0.22,0)</f>
        <v>0</v>
      </c>
      <c r="D30" s="92">
        <f>IF(D29&gt;0,D29*0.22,0)</f>
        <v>0</v>
      </c>
      <c r="E30" s="92">
        <f>IF(E29&gt;0,E29*0.22,0)</f>
        <v>0</v>
      </c>
      <c r="F30" s="92">
        <f t="shared" ref="F30:M30" si="4">IF(F29&gt;0,F29*0.22,0)</f>
        <v>0</v>
      </c>
      <c r="G30" s="92">
        <f t="shared" si="4"/>
        <v>0</v>
      </c>
      <c r="H30" s="92">
        <f t="shared" si="4"/>
        <v>0</v>
      </c>
      <c r="I30" s="92">
        <f t="shared" si="4"/>
        <v>0</v>
      </c>
      <c r="J30" s="92">
        <f t="shared" si="4"/>
        <v>0</v>
      </c>
      <c r="K30" s="92">
        <f t="shared" si="4"/>
        <v>0</v>
      </c>
      <c r="L30" s="92">
        <f t="shared" si="4"/>
        <v>0</v>
      </c>
      <c r="M30" s="92">
        <f t="shared" si="4"/>
        <v>0</v>
      </c>
      <c r="N30" s="92">
        <f>IF(N10="","",IF(N29&gt;0,N29*0.22,0))</f>
        <v>0</v>
      </c>
      <c r="O30" s="92">
        <f t="shared" ref="O30:S30" si="5">IF(O10="","",IF(O29&gt;0,O29*0.22,0))</f>
        <v>0</v>
      </c>
      <c r="P30" s="92">
        <f t="shared" si="5"/>
        <v>0</v>
      </c>
      <c r="Q30" s="92">
        <f t="shared" si="5"/>
        <v>0</v>
      </c>
      <c r="R30" s="92" t="str">
        <f t="shared" si="5"/>
        <v/>
      </c>
      <c r="S30" s="92" t="str">
        <f t="shared" si="5"/>
        <v/>
      </c>
      <c r="T30" s="92" t="str">
        <f t="shared" ref="T30" si="6">IF(T10="","",IF(T29&gt;0,T29*0.22,0))</f>
        <v/>
      </c>
      <c r="U30" s="92" t="str">
        <f t="shared" ref="U30" si="7">IF(U10="","",IF(U29&gt;0,U29*0.22,0))</f>
        <v/>
      </c>
      <c r="V30" s="92" t="str">
        <f t="shared" ref="V30" si="8">IF(V10="","",IF(V29&gt;0,V29*0.22,0))</f>
        <v/>
      </c>
      <c r="W30" s="92" t="str">
        <f t="shared" ref="W30" si="9">IF(W10="","",IF(W29&gt;0,W29*0.22,0))</f>
        <v/>
      </c>
      <c r="X30" s="92" t="str">
        <f t="shared" ref="X30:Y30" si="10">IF(X10="","",IF(X29&gt;0,X29*0.22,0))</f>
        <v/>
      </c>
      <c r="Y30" s="92" t="str">
        <f t="shared" si="10"/>
        <v/>
      </c>
    </row>
    <row r="31" spans="1:25" s="208" customFormat="1">
      <c r="A31" s="208" t="s">
        <v>225</v>
      </c>
      <c r="B31" s="208">
        <f>B29-B30</f>
        <v>0</v>
      </c>
      <c r="C31" s="208">
        <f>C29-C30</f>
        <v>0</v>
      </c>
      <c r="D31" s="208">
        <f>D29-D30</f>
        <v>0</v>
      </c>
      <c r="E31" s="208">
        <f>E29-E30</f>
        <v>0</v>
      </c>
      <c r="F31" s="208">
        <f t="shared" ref="F31:M31" si="11">F29-F30</f>
        <v>0</v>
      </c>
      <c r="G31" s="208">
        <f t="shared" si="11"/>
        <v>0</v>
      </c>
      <c r="H31" s="208">
        <f t="shared" si="11"/>
        <v>0</v>
      </c>
      <c r="I31" s="208">
        <f t="shared" si="11"/>
        <v>0</v>
      </c>
      <c r="J31" s="208">
        <f t="shared" si="11"/>
        <v>0</v>
      </c>
      <c r="K31" s="208">
        <f t="shared" si="11"/>
        <v>0</v>
      </c>
      <c r="L31" s="208">
        <f t="shared" si="11"/>
        <v>0</v>
      </c>
      <c r="M31" s="208">
        <f t="shared" si="11"/>
        <v>0</v>
      </c>
      <c r="N31" s="208">
        <f>IF(N10="","",N29-N30)</f>
        <v>0</v>
      </c>
      <c r="O31" s="208">
        <f t="shared" ref="O31:S31" si="12">IF(O10="","",O29-O30)</f>
        <v>0</v>
      </c>
      <c r="P31" s="208">
        <f t="shared" si="12"/>
        <v>0</v>
      </c>
      <c r="Q31" s="92">
        <f t="shared" si="12"/>
        <v>0</v>
      </c>
      <c r="R31" s="92" t="str">
        <f t="shared" si="12"/>
        <v/>
      </c>
      <c r="S31" s="208" t="str">
        <f t="shared" si="12"/>
        <v/>
      </c>
      <c r="T31" s="208" t="str">
        <f t="shared" ref="T31" si="13">IF(T10="","",T29-T30)</f>
        <v/>
      </c>
      <c r="U31" s="208" t="str">
        <f t="shared" ref="U31" si="14">IF(U10="","",U29-U30)</f>
        <v/>
      </c>
      <c r="V31" s="208" t="str">
        <f t="shared" ref="V31" si="15">IF(V10="","",V29-V30)</f>
        <v/>
      </c>
      <c r="W31" s="208" t="str">
        <f t="shared" ref="W31" si="16">IF(W10="","",W29-W30)</f>
        <v/>
      </c>
      <c r="X31" s="208" t="str">
        <f t="shared" ref="X31:Y31" si="17">IF(X10="","",X29-X30)</f>
        <v/>
      </c>
      <c r="Y31" s="208" t="str">
        <f t="shared" si="17"/>
        <v/>
      </c>
    </row>
    <row r="35" spans="1:25" ht="20.399999999999999">
      <c r="A35" s="210" t="s">
        <v>237</v>
      </c>
    </row>
    <row r="37" spans="1:25">
      <c r="A37" s="92" t="s">
        <v>80</v>
      </c>
      <c r="B37" s="92">
        <f>B13+B14</f>
        <v>0</v>
      </c>
      <c r="C37" s="92">
        <f>C13+C14</f>
        <v>0</v>
      </c>
      <c r="D37" s="92">
        <f>D13+D14</f>
        <v>0</v>
      </c>
      <c r="E37" s="92">
        <f>E13+E14</f>
        <v>0</v>
      </c>
      <c r="F37" s="92">
        <f t="shared" ref="F37:M37" si="18">F13+F14</f>
        <v>0</v>
      </c>
      <c r="G37" s="92">
        <f t="shared" si="18"/>
        <v>0</v>
      </c>
      <c r="H37" s="92">
        <f t="shared" si="18"/>
        <v>0</v>
      </c>
      <c r="I37" s="92">
        <f t="shared" si="18"/>
        <v>0</v>
      </c>
      <c r="J37" s="92">
        <f t="shared" si="18"/>
        <v>0</v>
      </c>
      <c r="K37" s="92">
        <f t="shared" si="18"/>
        <v>0</v>
      </c>
      <c r="L37" s="92">
        <f t="shared" si="18"/>
        <v>0</v>
      </c>
      <c r="M37" s="92">
        <f t="shared" si="18"/>
        <v>0</v>
      </c>
      <c r="N37" s="92">
        <f>IF(N10="","",N13+N14)</f>
        <v>0</v>
      </c>
      <c r="O37" s="92">
        <f t="shared" ref="O37:Y37" si="19">IF(O10="","",O13+O14)</f>
        <v>0</v>
      </c>
      <c r="P37" s="92">
        <f t="shared" si="19"/>
        <v>0</v>
      </c>
      <c r="Q37" s="92">
        <f t="shared" si="19"/>
        <v>0</v>
      </c>
      <c r="R37" s="92" t="str">
        <f t="shared" si="19"/>
        <v/>
      </c>
      <c r="S37" s="92" t="str">
        <f t="shared" si="19"/>
        <v/>
      </c>
      <c r="T37" s="92" t="str">
        <f t="shared" si="19"/>
        <v/>
      </c>
      <c r="U37" s="92" t="str">
        <f t="shared" si="19"/>
        <v/>
      </c>
      <c r="V37" s="92" t="str">
        <f t="shared" si="19"/>
        <v/>
      </c>
      <c r="W37" s="92" t="str">
        <f t="shared" si="19"/>
        <v/>
      </c>
      <c r="X37" s="92" t="str">
        <f t="shared" si="19"/>
        <v/>
      </c>
      <c r="Y37" s="92" t="str">
        <f t="shared" si="19"/>
        <v/>
      </c>
    </row>
    <row r="38" spans="1:25">
      <c r="A38" s="92" t="s">
        <v>232</v>
      </c>
      <c r="E38" s="92">
        <f>'Peňažné toky projektu'!B46</f>
        <v>0</v>
      </c>
      <c r="F38" s="92">
        <f>'Peňažné toky projektu'!C46</f>
        <v>0</v>
      </c>
      <c r="G38" s="92">
        <f>'Peňažné toky projektu'!D46</f>
        <v>0</v>
      </c>
      <c r="H38" s="92">
        <f>'Peňažné toky projektu'!E46</f>
        <v>0</v>
      </c>
      <c r="I38" s="92">
        <f>'Peňažné toky projektu'!F46</f>
        <v>0</v>
      </c>
      <c r="J38" s="92">
        <f>'Peňažné toky projektu'!G46</f>
        <v>0</v>
      </c>
      <c r="K38" s="92">
        <f>'Peňažné toky projektu'!H46</f>
        <v>0</v>
      </c>
      <c r="L38" s="92">
        <f>'Peňažné toky projektu'!I46</f>
        <v>0</v>
      </c>
      <c r="M38" s="92">
        <f>'Peňažné toky projektu'!J46</f>
        <v>0</v>
      </c>
      <c r="N38" s="92">
        <f>IF(N10="","",'Peňažné toky projektu'!K46)</f>
        <v>0</v>
      </c>
      <c r="O38" s="92">
        <f>IF(O10="","",'Peňažné toky projektu'!L46)</f>
        <v>0</v>
      </c>
      <c r="P38" s="92">
        <f>IF(P10="","",'Peňažné toky projektu'!M46)</f>
        <v>0</v>
      </c>
      <c r="Q38" s="92">
        <f>IF(Q10="","",'Peňažné toky projektu'!N46)</f>
        <v>0</v>
      </c>
      <c r="R38" s="92" t="str">
        <f>IF(R10="","",'Peňažné toky projektu'!O46)</f>
        <v/>
      </c>
      <c r="S38" s="92" t="str">
        <f>IF(S10="","",'Peňažné toky projektu'!P46)</f>
        <v/>
      </c>
      <c r="T38" s="92" t="str">
        <f>IF(T10="","",'Peňažné toky projektu'!Q46)</f>
        <v/>
      </c>
      <c r="U38" s="92" t="str">
        <f>IF(U10="","",'Peňažné toky projektu'!R46)</f>
        <v/>
      </c>
      <c r="V38" s="92" t="str">
        <f>IF(V10="","",'Peňažné toky projektu'!S46)</f>
        <v/>
      </c>
      <c r="W38" s="92" t="str">
        <f>IF(W10="","",'Peňažné toky projektu'!T46)</f>
        <v/>
      </c>
      <c r="X38" s="92" t="str">
        <f>IF(X10="","",'Peňažné toky projektu'!U46)</f>
        <v/>
      </c>
      <c r="Y38" s="92" t="str">
        <f>IF(Y10="","",'Peňažné toky projektu'!V46)</f>
        <v/>
      </c>
    </row>
    <row r="39" spans="1:25">
      <c r="A39" s="92" t="s">
        <v>97</v>
      </c>
      <c r="E39" s="92">
        <f>'Peňažné toky projektu'!B47</f>
        <v>0</v>
      </c>
      <c r="F39" s="92">
        <f>'Peňažné toky projektu'!C47</f>
        <v>0</v>
      </c>
      <c r="G39" s="92">
        <f>'Peňažné toky projektu'!D47</f>
        <v>0</v>
      </c>
      <c r="H39" s="92">
        <f>'Peňažné toky projektu'!E47</f>
        <v>0</v>
      </c>
      <c r="I39" s="92">
        <f>'Peňažné toky projektu'!F47</f>
        <v>0</v>
      </c>
      <c r="J39" s="92">
        <f>'Peňažné toky projektu'!G47</f>
        <v>0</v>
      </c>
      <c r="K39" s="92">
        <f>'Peňažné toky projektu'!H47</f>
        <v>0</v>
      </c>
      <c r="L39" s="92">
        <f>'Peňažné toky projektu'!I47</f>
        <v>0</v>
      </c>
      <c r="M39" s="92">
        <f>'Peňažné toky projektu'!J47</f>
        <v>0</v>
      </c>
      <c r="N39" s="92">
        <f>IF(N10="","",'Peňažné toky projektu'!K47)</f>
        <v>0</v>
      </c>
      <c r="O39" s="92">
        <f>IF(O10="","",'Peňažné toky projektu'!L47)</f>
        <v>0</v>
      </c>
      <c r="P39" s="92">
        <f>IF(P10="","",'Peňažné toky projektu'!M47)</f>
        <v>0</v>
      </c>
      <c r="Q39" s="92">
        <f>IF(Q10="","",'Peňažné toky projektu'!N47)</f>
        <v>0</v>
      </c>
      <c r="R39" s="92" t="str">
        <f>IF(R10="","",'Peňažné toky projektu'!O47)</f>
        <v/>
      </c>
      <c r="S39" s="92" t="str">
        <f>IF(S10="","",'Peňažné toky projektu'!P47)</f>
        <v/>
      </c>
      <c r="T39" s="92" t="str">
        <f>IF(T10="","",'Peňažné toky projektu'!Q47)</f>
        <v/>
      </c>
      <c r="U39" s="92" t="str">
        <f>IF(U10="","",'Peňažné toky projektu'!R47)</f>
        <v/>
      </c>
      <c r="V39" s="92" t="str">
        <f>IF(V10="","",'Peňažné toky projektu'!S47)</f>
        <v/>
      </c>
      <c r="W39" s="92" t="str">
        <f>IF(W10="","",'Peňažné toky projektu'!T47)</f>
        <v/>
      </c>
      <c r="X39" s="92" t="str">
        <f>IF(X10="","",'Peňažné toky projektu'!U47)</f>
        <v/>
      </c>
      <c r="Y39" s="92" t="str">
        <f>IF(Y10="","",'Peňažné toky projektu'!V47)</f>
        <v/>
      </c>
    </row>
    <row r="40" spans="1:25">
      <c r="A40" s="92" t="s">
        <v>233</v>
      </c>
      <c r="B40" s="92">
        <f>B15+B16</f>
        <v>0</v>
      </c>
      <c r="C40" s="92">
        <f>C15+C16</f>
        <v>0</v>
      </c>
      <c r="D40" s="92">
        <f>D15+D16</f>
        <v>0</v>
      </c>
      <c r="E40" s="92">
        <f>E15+E16</f>
        <v>0</v>
      </c>
      <c r="F40" s="92">
        <f t="shared" ref="F40:M40" si="20">F15+F16</f>
        <v>0</v>
      </c>
      <c r="G40" s="92">
        <f t="shared" si="20"/>
        <v>0</v>
      </c>
      <c r="H40" s="92">
        <f t="shared" si="20"/>
        <v>0</v>
      </c>
      <c r="I40" s="92">
        <f t="shared" si="20"/>
        <v>0</v>
      </c>
      <c r="J40" s="92">
        <f t="shared" si="20"/>
        <v>0</v>
      </c>
      <c r="K40" s="92">
        <f t="shared" si="20"/>
        <v>0</v>
      </c>
      <c r="L40" s="92">
        <f t="shared" si="20"/>
        <v>0</v>
      </c>
      <c r="M40" s="92">
        <f t="shared" si="20"/>
        <v>0</v>
      </c>
      <c r="N40" s="92">
        <f>IF(N10="","",N15+N16)</f>
        <v>0</v>
      </c>
      <c r="O40" s="92">
        <f t="shared" ref="O40:Y40" si="21">IF(O10="","",O15+O16)</f>
        <v>0</v>
      </c>
      <c r="P40" s="92">
        <f t="shared" si="21"/>
        <v>0</v>
      </c>
      <c r="Q40" s="92">
        <f t="shared" si="21"/>
        <v>0</v>
      </c>
      <c r="R40" s="92" t="str">
        <f t="shared" si="21"/>
        <v/>
      </c>
      <c r="S40" s="92" t="str">
        <f t="shared" si="21"/>
        <v/>
      </c>
      <c r="T40" s="92" t="str">
        <f t="shared" si="21"/>
        <v/>
      </c>
      <c r="U40" s="92" t="str">
        <f t="shared" si="21"/>
        <v/>
      </c>
      <c r="V40" s="92" t="str">
        <f t="shared" si="21"/>
        <v/>
      </c>
      <c r="W40" s="92" t="str">
        <f t="shared" si="21"/>
        <v/>
      </c>
      <c r="X40" s="92" t="str">
        <f t="shared" si="21"/>
        <v/>
      </c>
      <c r="Y40" s="92" t="str">
        <f t="shared" si="21"/>
        <v/>
      </c>
    </row>
    <row r="41" spans="1:25">
      <c r="A41" s="92" t="s">
        <v>242</v>
      </c>
      <c r="E41" s="92">
        <f>E17</f>
        <v>0</v>
      </c>
      <c r="F41" s="92">
        <f t="shared" ref="F41:M41" si="22">F17</f>
        <v>0</v>
      </c>
      <c r="G41" s="92">
        <f t="shared" si="22"/>
        <v>0</v>
      </c>
      <c r="H41" s="92">
        <f t="shared" si="22"/>
        <v>0</v>
      </c>
      <c r="I41" s="92">
        <f t="shared" si="22"/>
        <v>0</v>
      </c>
      <c r="J41" s="92">
        <f t="shared" si="22"/>
        <v>0</v>
      </c>
      <c r="K41" s="92">
        <f t="shared" si="22"/>
        <v>0</v>
      </c>
      <c r="L41" s="92">
        <f t="shared" si="22"/>
        <v>0</v>
      </c>
      <c r="M41" s="92">
        <f t="shared" si="22"/>
        <v>0</v>
      </c>
      <c r="N41" s="92">
        <f>IF(N10="","",N17)</f>
        <v>0</v>
      </c>
      <c r="O41" s="92">
        <f t="shared" ref="O41:Y41" si="23">IF(O10="","",O17)</f>
        <v>0</v>
      </c>
      <c r="P41" s="92">
        <f t="shared" si="23"/>
        <v>0</v>
      </c>
      <c r="Q41" s="92">
        <f t="shared" si="23"/>
        <v>0</v>
      </c>
      <c r="R41" s="92" t="str">
        <f t="shared" si="23"/>
        <v/>
      </c>
      <c r="S41" s="92" t="str">
        <f t="shared" si="23"/>
        <v/>
      </c>
      <c r="T41" s="92" t="str">
        <f t="shared" si="23"/>
        <v/>
      </c>
      <c r="U41" s="92" t="str">
        <f t="shared" si="23"/>
        <v/>
      </c>
      <c r="V41" s="92" t="str">
        <f t="shared" si="23"/>
        <v/>
      </c>
      <c r="W41" s="92" t="str">
        <f t="shared" si="23"/>
        <v/>
      </c>
      <c r="X41" s="92" t="str">
        <f t="shared" si="23"/>
        <v/>
      </c>
      <c r="Y41" s="92" t="str">
        <f t="shared" si="23"/>
        <v/>
      </c>
    </row>
    <row r="42" spans="1:25" s="208" customFormat="1">
      <c r="A42" s="208" t="s">
        <v>221</v>
      </c>
      <c r="B42" s="208">
        <f t="shared" ref="B42:M42" si="24">B37-B40-B41</f>
        <v>0</v>
      </c>
      <c r="C42" s="208">
        <f t="shared" si="24"/>
        <v>0</v>
      </c>
      <c r="D42" s="208">
        <f t="shared" si="24"/>
        <v>0</v>
      </c>
      <c r="E42" s="208">
        <f>E37-E40-E41</f>
        <v>0</v>
      </c>
      <c r="F42" s="208">
        <f t="shared" si="24"/>
        <v>0</v>
      </c>
      <c r="G42" s="208">
        <f t="shared" si="24"/>
        <v>0</v>
      </c>
      <c r="H42" s="208">
        <f t="shared" si="24"/>
        <v>0</v>
      </c>
      <c r="I42" s="208">
        <f t="shared" si="24"/>
        <v>0</v>
      </c>
      <c r="J42" s="208">
        <f t="shared" si="24"/>
        <v>0</v>
      </c>
      <c r="K42" s="208">
        <f t="shared" si="24"/>
        <v>0</v>
      </c>
      <c r="L42" s="208">
        <f t="shared" si="24"/>
        <v>0</v>
      </c>
      <c r="M42" s="208">
        <f t="shared" si="24"/>
        <v>0</v>
      </c>
      <c r="N42" s="208">
        <f>IF(N10="","",N37-N40-N41)</f>
        <v>0</v>
      </c>
      <c r="O42" s="208">
        <f t="shared" ref="O42:Y42" si="25">IF(O10="","",O37-O40-O41)</f>
        <v>0</v>
      </c>
      <c r="P42" s="208">
        <f t="shared" si="25"/>
        <v>0</v>
      </c>
      <c r="Q42" s="92">
        <f t="shared" si="25"/>
        <v>0</v>
      </c>
      <c r="R42" s="92" t="str">
        <f t="shared" si="25"/>
        <v/>
      </c>
      <c r="S42" s="208" t="str">
        <f t="shared" si="25"/>
        <v/>
      </c>
      <c r="T42" s="208" t="str">
        <f t="shared" si="25"/>
        <v/>
      </c>
      <c r="U42" s="208" t="str">
        <f t="shared" si="25"/>
        <v/>
      </c>
      <c r="V42" s="208" t="str">
        <f t="shared" si="25"/>
        <v/>
      </c>
      <c r="W42" s="208" t="str">
        <f t="shared" si="25"/>
        <v/>
      </c>
      <c r="X42" s="208" t="str">
        <f t="shared" si="25"/>
        <v/>
      </c>
      <c r="Y42" s="208" t="str">
        <f t="shared" si="25"/>
        <v/>
      </c>
    </row>
    <row r="43" spans="1:25" s="208" customFormat="1">
      <c r="Q43" s="92"/>
      <c r="R43" s="92"/>
    </row>
    <row r="44" spans="1:25" s="208" customFormat="1">
      <c r="A44" s="92" t="s">
        <v>222</v>
      </c>
      <c r="B44" s="92">
        <f t="shared" ref="B44:M44" si="26">B24+B25</f>
        <v>0</v>
      </c>
      <c r="C44" s="92">
        <f t="shared" si="26"/>
        <v>0</v>
      </c>
      <c r="D44" s="92">
        <f t="shared" si="26"/>
        <v>0</v>
      </c>
      <c r="E44" s="92">
        <f t="shared" si="26"/>
        <v>0</v>
      </c>
      <c r="F44" s="92">
        <f t="shared" si="26"/>
        <v>0</v>
      </c>
      <c r="G44" s="92">
        <f t="shared" si="26"/>
        <v>0</v>
      </c>
      <c r="H44" s="92">
        <f t="shared" si="26"/>
        <v>0</v>
      </c>
      <c r="I44" s="92">
        <f t="shared" si="26"/>
        <v>0</v>
      </c>
      <c r="J44" s="92">
        <f t="shared" si="26"/>
        <v>0</v>
      </c>
      <c r="K44" s="92">
        <f t="shared" si="26"/>
        <v>0</v>
      </c>
      <c r="L44" s="92">
        <f t="shared" si="26"/>
        <v>0</v>
      </c>
      <c r="M44" s="92">
        <f t="shared" si="26"/>
        <v>0</v>
      </c>
      <c r="N44" s="92">
        <f>IF(N10="","",N24+N25)</f>
        <v>0</v>
      </c>
      <c r="O44" s="92">
        <f t="shared" ref="O44:Y44" si="27">IF(O10="","",O24+O25)</f>
        <v>0</v>
      </c>
      <c r="P44" s="92">
        <f t="shared" si="27"/>
        <v>0</v>
      </c>
      <c r="Q44" s="92">
        <f t="shared" si="27"/>
        <v>0</v>
      </c>
      <c r="R44" s="92" t="str">
        <f t="shared" si="27"/>
        <v/>
      </c>
      <c r="S44" s="92" t="str">
        <f t="shared" si="27"/>
        <v/>
      </c>
      <c r="T44" s="92" t="str">
        <f t="shared" si="27"/>
        <v/>
      </c>
      <c r="U44" s="92" t="str">
        <f t="shared" si="27"/>
        <v/>
      </c>
      <c r="V44" s="92" t="str">
        <f t="shared" si="27"/>
        <v/>
      </c>
      <c r="W44" s="92" t="str">
        <f t="shared" si="27"/>
        <v/>
      </c>
      <c r="X44" s="92" t="str">
        <f t="shared" si="27"/>
        <v/>
      </c>
      <c r="Y44" s="92" t="str">
        <f t="shared" si="27"/>
        <v/>
      </c>
    </row>
    <row r="45" spans="1:25" s="208" customFormat="1">
      <c r="A45" s="92" t="s">
        <v>210</v>
      </c>
      <c r="B45" s="92">
        <f t="shared" ref="B45:M45" si="28">B21+B22</f>
        <v>0</v>
      </c>
      <c r="C45" s="92">
        <f t="shared" si="28"/>
        <v>0</v>
      </c>
      <c r="D45" s="92">
        <f t="shared" si="28"/>
        <v>0</v>
      </c>
      <c r="E45" s="92">
        <f t="shared" si="28"/>
        <v>0</v>
      </c>
      <c r="F45" s="92">
        <f t="shared" si="28"/>
        <v>0</v>
      </c>
      <c r="G45" s="92">
        <f t="shared" si="28"/>
        <v>0</v>
      </c>
      <c r="H45" s="92">
        <f t="shared" si="28"/>
        <v>0</v>
      </c>
      <c r="I45" s="92">
        <f t="shared" si="28"/>
        <v>0</v>
      </c>
      <c r="J45" s="92">
        <f t="shared" si="28"/>
        <v>0</v>
      </c>
      <c r="K45" s="92">
        <f t="shared" si="28"/>
        <v>0</v>
      </c>
      <c r="L45" s="92">
        <f t="shared" si="28"/>
        <v>0</v>
      </c>
      <c r="M45" s="92">
        <f t="shared" si="28"/>
        <v>0</v>
      </c>
      <c r="N45" s="92">
        <f>IF(N10="","",N21+N22)</f>
        <v>0</v>
      </c>
      <c r="O45" s="92">
        <f t="shared" ref="O45:Y45" si="29">IF(O10="","",O21+O22)</f>
        <v>0</v>
      </c>
      <c r="P45" s="92">
        <f t="shared" si="29"/>
        <v>0</v>
      </c>
      <c r="Q45" s="92">
        <f t="shared" si="29"/>
        <v>0</v>
      </c>
      <c r="R45" s="92" t="str">
        <f t="shared" si="29"/>
        <v/>
      </c>
      <c r="S45" s="92" t="str">
        <f t="shared" si="29"/>
        <v/>
      </c>
      <c r="T45" s="92" t="str">
        <f t="shared" si="29"/>
        <v/>
      </c>
      <c r="U45" s="92" t="str">
        <f t="shared" si="29"/>
        <v/>
      </c>
      <c r="V45" s="92" t="str">
        <f t="shared" si="29"/>
        <v/>
      </c>
      <c r="W45" s="92" t="str">
        <f t="shared" si="29"/>
        <v/>
      </c>
      <c r="X45" s="92" t="str">
        <f t="shared" si="29"/>
        <v/>
      </c>
      <c r="Y45" s="92" t="str">
        <f t="shared" si="29"/>
        <v/>
      </c>
    </row>
    <row r="46" spans="1:25" s="208" customFormat="1">
      <c r="A46" s="92" t="s">
        <v>219</v>
      </c>
      <c r="B46" s="92">
        <f>B42-B44-B45</f>
        <v>0</v>
      </c>
      <c r="C46" s="92">
        <f t="shared" ref="C46:M46" si="30">C42-C44-C45</f>
        <v>0</v>
      </c>
      <c r="D46" s="92">
        <f t="shared" si="30"/>
        <v>0</v>
      </c>
      <c r="E46" s="92">
        <f t="shared" si="30"/>
        <v>0</v>
      </c>
      <c r="F46" s="92">
        <f t="shared" si="30"/>
        <v>0</v>
      </c>
      <c r="G46" s="92">
        <f t="shared" si="30"/>
        <v>0</v>
      </c>
      <c r="H46" s="92">
        <f t="shared" si="30"/>
        <v>0</v>
      </c>
      <c r="I46" s="92">
        <f t="shared" si="30"/>
        <v>0</v>
      </c>
      <c r="J46" s="92">
        <f t="shared" si="30"/>
        <v>0</v>
      </c>
      <c r="K46" s="92">
        <f t="shared" si="30"/>
        <v>0</v>
      </c>
      <c r="L46" s="92">
        <f t="shared" si="30"/>
        <v>0</v>
      </c>
      <c r="M46" s="92">
        <f t="shared" si="30"/>
        <v>0</v>
      </c>
      <c r="N46" s="92">
        <f>IF(N10="","",N42-N44-N45)</f>
        <v>0</v>
      </c>
      <c r="O46" s="92">
        <f t="shared" ref="O46:Y46" si="31">IF(O10="","",O42-O44-O45)</f>
        <v>0</v>
      </c>
      <c r="P46" s="92">
        <f t="shared" si="31"/>
        <v>0</v>
      </c>
      <c r="Q46" s="92">
        <f t="shared" si="31"/>
        <v>0</v>
      </c>
      <c r="R46" s="92" t="str">
        <f t="shared" si="31"/>
        <v/>
      </c>
      <c r="S46" s="92" t="str">
        <f t="shared" si="31"/>
        <v/>
      </c>
      <c r="T46" s="92" t="str">
        <f t="shared" si="31"/>
        <v/>
      </c>
      <c r="U46" s="92" t="str">
        <f t="shared" si="31"/>
        <v/>
      </c>
      <c r="V46" s="92" t="str">
        <f t="shared" si="31"/>
        <v/>
      </c>
      <c r="W46" s="92" t="str">
        <f t="shared" si="31"/>
        <v/>
      </c>
      <c r="X46" s="92" t="str">
        <f t="shared" si="31"/>
        <v/>
      </c>
      <c r="Y46" s="92" t="str">
        <f t="shared" si="31"/>
        <v/>
      </c>
    </row>
    <row r="47" spans="1:25" s="292" customFormat="1">
      <c r="A47" s="212" t="s">
        <v>236</v>
      </c>
      <c r="B47" s="212">
        <f t="shared" ref="B47:M47" si="32">B46-B29</f>
        <v>0</v>
      </c>
      <c r="C47" s="212">
        <f t="shared" si="32"/>
        <v>0</v>
      </c>
      <c r="D47" s="212">
        <f t="shared" si="32"/>
        <v>0</v>
      </c>
      <c r="E47" s="212">
        <f t="shared" si="32"/>
        <v>0</v>
      </c>
      <c r="F47" s="212">
        <f t="shared" si="32"/>
        <v>0</v>
      </c>
      <c r="G47" s="212">
        <f t="shared" si="32"/>
        <v>0</v>
      </c>
      <c r="H47" s="212">
        <f t="shared" si="32"/>
        <v>0</v>
      </c>
      <c r="I47" s="212">
        <f t="shared" si="32"/>
        <v>0</v>
      </c>
      <c r="J47" s="212">
        <f t="shared" si="32"/>
        <v>0</v>
      </c>
      <c r="K47" s="212">
        <f t="shared" si="32"/>
        <v>0</v>
      </c>
      <c r="L47" s="212">
        <f t="shared" si="32"/>
        <v>0</v>
      </c>
      <c r="M47" s="212">
        <f t="shared" si="32"/>
        <v>0</v>
      </c>
      <c r="N47" s="212">
        <f>IF(N10="","",N46-N29)</f>
        <v>0</v>
      </c>
      <c r="O47" s="212">
        <f t="shared" ref="O47:Y47" si="33">IF(O10="","",O46-O29)</f>
        <v>0</v>
      </c>
      <c r="P47" s="212">
        <f t="shared" si="33"/>
        <v>0</v>
      </c>
      <c r="Q47" s="92">
        <f t="shared" si="33"/>
        <v>0</v>
      </c>
      <c r="R47" s="92" t="str">
        <f t="shared" si="33"/>
        <v/>
      </c>
      <c r="S47" s="212" t="str">
        <f t="shared" si="33"/>
        <v/>
      </c>
      <c r="T47" s="212" t="str">
        <f t="shared" si="33"/>
        <v/>
      </c>
      <c r="U47" s="212" t="str">
        <f t="shared" si="33"/>
        <v/>
      </c>
      <c r="V47" s="212" t="str">
        <f t="shared" si="33"/>
        <v/>
      </c>
      <c r="W47" s="212" t="str">
        <f t="shared" si="33"/>
        <v/>
      </c>
      <c r="X47" s="212" t="str">
        <f t="shared" si="33"/>
        <v/>
      </c>
      <c r="Y47" s="212" t="str">
        <f t="shared" si="33"/>
        <v/>
      </c>
    </row>
    <row r="48" spans="1:25" s="208" customFormat="1">
      <c r="A48" s="92"/>
      <c r="B48" s="92"/>
      <c r="C48" s="92"/>
      <c r="D48" s="92"/>
      <c r="E48" s="92"/>
      <c r="F48" s="92"/>
      <c r="G48" s="92"/>
      <c r="H48" s="92"/>
      <c r="I48" s="92"/>
      <c r="J48" s="92"/>
      <c r="K48" s="92"/>
      <c r="L48" s="92"/>
      <c r="M48" s="92"/>
      <c r="N48" s="92"/>
      <c r="Q48" s="92"/>
      <c r="R48" s="92"/>
    </row>
    <row r="49" spans="1:25" s="208" customFormat="1">
      <c r="A49" s="92"/>
      <c r="B49" s="92"/>
      <c r="C49" s="92"/>
      <c r="D49" s="92"/>
      <c r="E49" s="92"/>
      <c r="F49" s="92"/>
      <c r="G49" s="92"/>
      <c r="H49" s="92"/>
      <c r="I49" s="92"/>
      <c r="J49" s="92"/>
      <c r="K49" s="92"/>
      <c r="L49" s="92"/>
      <c r="M49" s="92"/>
      <c r="N49" s="92"/>
      <c r="Q49" s="92"/>
      <c r="R49" s="92"/>
    </row>
    <row r="50" spans="1:25" s="208" customFormat="1">
      <c r="A50" s="92"/>
      <c r="B50" s="92"/>
      <c r="C50" s="92"/>
      <c r="D50" s="92"/>
      <c r="E50" s="92"/>
      <c r="F50" s="92"/>
      <c r="G50" s="92"/>
      <c r="H50" s="92"/>
      <c r="I50" s="92"/>
      <c r="J50" s="92"/>
      <c r="K50" s="92"/>
      <c r="L50" s="92"/>
      <c r="M50" s="92"/>
      <c r="N50" s="92"/>
      <c r="Q50" s="92"/>
      <c r="R50" s="92"/>
    </row>
    <row r="51" spans="1:25" s="208" customFormat="1" ht="20.399999999999999">
      <c r="A51" s="210" t="s">
        <v>238</v>
      </c>
      <c r="B51" s="92"/>
      <c r="C51" s="92"/>
      <c r="D51" s="92"/>
      <c r="E51" s="92"/>
      <c r="F51" s="92"/>
      <c r="G51" s="92"/>
      <c r="H51" s="92"/>
      <c r="I51" s="92"/>
      <c r="J51" s="92"/>
      <c r="K51" s="92"/>
      <c r="L51" s="92"/>
      <c r="M51" s="92"/>
      <c r="N51" s="92"/>
      <c r="Q51" s="92"/>
      <c r="R51" s="92"/>
    </row>
    <row r="52" spans="1:25" s="208" customFormat="1">
      <c r="Q52" s="92"/>
      <c r="R52" s="92"/>
    </row>
    <row r="53" spans="1:25" s="208" customFormat="1">
      <c r="A53" s="92" t="s">
        <v>230</v>
      </c>
      <c r="B53" s="92"/>
      <c r="C53" s="92"/>
      <c r="D53" s="92"/>
      <c r="E53" s="92">
        <f>'Peňažné toky projektu'!B20</f>
        <v>0</v>
      </c>
      <c r="F53" s="92">
        <f>'Peňažné toky projektu'!C20</f>
        <v>0</v>
      </c>
      <c r="G53" s="92">
        <f>'Peňažné toky projektu'!D20</f>
        <v>0</v>
      </c>
      <c r="H53" s="92">
        <f>'Peňažné toky projektu'!E20</f>
        <v>0</v>
      </c>
      <c r="I53" s="92">
        <f>'Peňažné toky projektu'!F20</f>
        <v>0</v>
      </c>
      <c r="J53" s="92">
        <f>'Peňažné toky projektu'!G20</f>
        <v>0</v>
      </c>
      <c r="K53" s="92">
        <f>'Peňažné toky projektu'!H20</f>
        <v>0</v>
      </c>
      <c r="L53" s="92">
        <f>'Peňažné toky projektu'!I20</f>
        <v>0</v>
      </c>
      <c r="M53" s="92">
        <f>'Peňažné toky projektu'!J20</f>
        <v>0</v>
      </c>
      <c r="N53" s="92">
        <f>'Peňažné toky projektu'!K20</f>
        <v>0</v>
      </c>
      <c r="O53" s="92">
        <f>'Peňažné toky projektu'!L20</f>
        <v>0</v>
      </c>
      <c r="P53" s="92">
        <f>'Peňažné toky projektu'!M20</f>
        <v>0</v>
      </c>
      <c r="Q53" s="92">
        <f>'Peňažné toky projektu'!N20</f>
        <v>0</v>
      </c>
      <c r="R53" s="92">
        <f>'Peňažné toky projektu'!O20</f>
        <v>0</v>
      </c>
      <c r="S53" s="92">
        <f>'Peňažné toky projektu'!P20</f>
        <v>0</v>
      </c>
      <c r="T53" s="92">
        <f>'Peňažné toky projektu'!Q20</f>
        <v>0</v>
      </c>
      <c r="U53" s="92">
        <f>'Peňažné toky projektu'!R20</f>
        <v>0</v>
      </c>
      <c r="V53" s="92">
        <f>'Peňažné toky projektu'!S20</f>
        <v>0</v>
      </c>
      <c r="W53" s="92">
        <f>'Peňažné toky projektu'!T20</f>
        <v>0</v>
      </c>
      <c r="X53" s="92">
        <f>'Peňažné toky projektu'!U20</f>
        <v>0</v>
      </c>
      <c r="Y53" s="92">
        <f>'Peňažné toky projektu'!V20</f>
        <v>0</v>
      </c>
    </row>
    <row r="54" spans="1:25" s="208" customFormat="1">
      <c r="A54" s="92" t="s">
        <v>231</v>
      </c>
      <c r="B54" s="92"/>
      <c r="C54" s="92"/>
      <c r="D54" s="92"/>
      <c r="E54" s="92">
        <f>'Peňažné toky projektu'!B23</f>
        <v>0</v>
      </c>
      <c r="F54" s="92">
        <f>'Peňažné toky projektu'!C23</f>
        <v>0</v>
      </c>
      <c r="G54" s="92">
        <f>'Peňažné toky projektu'!D23</f>
        <v>0</v>
      </c>
      <c r="H54" s="92">
        <f>'Peňažné toky projektu'!E23</f>
        <v>0</v>
      </c>
      <c r="I54" s="92">
        <f>'Peňažné toky projektu'!F23</f>
        <v>0</v>
      </c>
      <c r="J54" s="92">
        <f>'Peňažné toky projektu'!G23</f>
        <v>0</v>
      </c>
      <c r="K54" s="92">
        <f>'Peňažné toky projektu'!H23</f>
        <v>0</v>
      </c>
      <c r="L54" s="92">
        <f>'Peňažné toky projektu'!I23</f>
        <v>0</v>
      </c>
      <c r="M54" s="92">
        <f>'Peňažné toky projektu'!J23</f>
        <v>0</v>
      </c>
      <c r="N54" s="92">
        <f>'Peňažné toky projektu'!K23</f>
        <v>0</v>
      </c>
      <c r="O54" s="92">
        <f>'Peňažné toky projektu'!L23</f>
        <v>0</v>
      </c>
      <c r="P54" s="92">
        <f>'Peňažné toky projektu'!M23</f>
        <v>0</v>
      </c>
      <c r="Q54" s="92">
        <f>'Peňažné toky projektu'!N23</f>
        <v>0</v>
      </c>
      <c r="R54" s="92">
        <f>'Peňažné toky projektu'!O23</f>
        <v>0</v>
      </c>
      <c r="S54" s="92">
        <f>'Peňažné toky projektu'!P23</f>
        <v>0</v>
      </c>
      <c r="T54" s="92">
        <f>'Peňažné toky projektu'!Q23</f>
        <v>0</v>
      </c>
      <c r="U54" s="92">
        <f>'Peňažné toky projektu'!R23</f>
        <v>0</v>
      </c>
      <c r="V54" s="92">
        <f>'Peňažné toky projektu'!S23</f>
        <v>0</v>
      </c>
      <c r="W54" s="92">
        <f>'Peňažné toky projektu'!T23</f>
        <v>0</v>
      </c>
      <c r="X54" s="92">
        <f>'Peňažné toky projektu'!U23</f>
        <v>0</v>
      </c>
      <c r="Y54" s="92">
        <f>'Peňažné toky projektu'!V23</f>
        <v>0</v>
      </c>
    </row>
    <row r="55" spans="1:25" s="208" customFormat="1">
      <c r="A55" s="211" t="s">
        <v>211</v>
      </c>
      <c r="B55" s="211">
        <f>B54+B53</f>
        <v>0</v>
      </c>
      <c r="C55" s="211">
        <f t="shared" ref="C55:N55" si="34">C54+C53</f>
        <v>0</v>
      </c>
      <c r="D55" s="211">
        <f t="shared" si="34"/>
        <v>0</v>
      </c>
      <c r="E55" s="211">
        <f t="shared" si="34"/>
        <v>0</v>
      </c>
      <c r="F55" s="211">
        <f t="shared" si="34"/>
        <v>0</v>
      </c>
      <c r="G55" s="211">
        <f t="shared" si="34"/>
        <v>0</v>
      </c>
      <c r="H55" s="211">
        <f t="shared" si="34"/>
        <v>0</v>
      </c>
      <c r="I55" s="211">
        <f t="shared" si="34"/>
        <v>0</v>
      </c>
      <c r="J55" s="211">
        <f t="shared" si="34"/>
        <v>0</v>
      </c>
      <c r="K55" s="211">
        <f t="shared" si="34"/>
        <v>0</v>
      </c>
      <c r="L55" s="211">
        <f t="shared" si="34"/>
        <v>0</v>
      </c>
      <c r="M55" s="211">
        <f t="shared" si="34"/>
        <v>0</v>
      </c>
      <c r="N55" s="211">
        <f t="shared" si="34"/>
        <v>0</v>
      </c>
      <c r="O55" s="211">
        <f t="shared" ref="O55:R55" si="35">O54+O53</f>
        <v>0</v>
      </c>
      <c r="P55" s="211">
        <f t="shared" si="35"/>
        <v>0</v>
      </c>
      <c r="Q55" s="211">
        <f t="shared" si="35"/>
        <v>0</v>
      </c>
      <c r="R55" s="211">
        <f t="shared" si="35"/>
        <v>0</v>
      </c>
      <c r="S55" s="211">
        <f t="shared" ref="S55:Y55" si="36">S54+S53</f>
        <v>0</v>
      </c>
      <c r="T55" s="211">
        <f t="shared" si="36"/>
        <v>0</v>
      </c>
      <c r="U55" s="211">
        <f t="shared" si="36"/>
        <v>0</v>
      </c>
      <c r="V55" s="211">
        <f t="shared" si="36"/>
        <v>0</v>
      </c>
      <c r="W55" s="211">
        <f t="shared" si="36"/>
        <v>0</v>
      </c>
      <c r="X55" s="211">
        <f t="shared" si="36"/>
        <v>0</v>
      </c>
      <c r="Y55" s="211">
        <f t="shared" si="36"/>
        <v>0</v>
      </c>
    </row>
    <row r="56" spans="1:25" s="208" customFormat="1"/>
    <row r="57" spans="1:25" s="208" customFormat="1">
      <c r="A57" s="92" t="s">
        <v>80</v>
      </c>
      <c r="B57" s="209">
        <f>B37</f>
        <v>0</v>
      </c>
      <c r="C57" s="209">
        <f t="shared" ref="C57:N57" si="37">C37</f>
        <v>0</v>
      </c>
      <c r="D57" s="209">
        <f t="shared" si="37"/>
        <v>0</v>
      </c>
      <c r="E57" s="209">
        <f t="shared" si="37"/>
        <v>0</v>
      </c>
      <c r="F57" s="209">
        <f t="shared" si="37"/>
        <v>0</v>
      </c>
      <c r="G57" s="209">
        <f t="shared" si="37"/>
        <v>0</v>
      </c>
      <c r="H57" s="209">
        <f t="shared" si="37"/>
        <v>0</v>
      </c>
      <c r="I57" s="209">
        <f t="shared" si="37"/>
        <v>0</v>
      </c>
      <c r="J57" s="209">
        <f t="shared" si="37"/>
        <v>0</v>
      </c>
      <c r="K57" s="209">
        <f t="shared" si="37"/>
        <v>0</v>
      </c>
      <c r="L57" s="209">
        <f t="shared" si="37"/>
        <v>0</v>
      </c>
      <c r="M57" s="209">
        <f t="shared" si="37"/>
        <v>0</v>
      </c>
      <c r="N57" s="209">
        <f t="shared" si="37"/>
        <v>0</v>
      </c>
      <c r="O57" s="209">
        <f t="shared" ref="O57:R57" si="38">O37</f>
        <v>0</v>
      </c>
      <c r="P57" s="209">
        <f t="shared" si="38"/>
        <v>0</v>
      </c>
      <c r="Q57" s="209">
        <f t="shared" si="38"/>
        <v>0</v>
      </c>
      <c r="R57" s="209" t="str">
        <f t="shared" si="38"/>
        <v/>
      </c>
      <c r="S57" s="209" t="str">
        <f t="shared" ref="S57:Y57" si="39">S37</f>
        <v/>
      </c>
      <c r="T57" s="209" t="str">
        <f t="shared" si="39"/>
        <v/>
      </c>
      <c r="U57" s="209" t="str">
        <f t="shared" si="39"/>
        <v/>
      </c>
      <c r="V57" s="209" t="str">
        <f t="shared" si="39"/>
        <v/>
      </c>
      <c r="W57" s="209" t="str">
        <f t="shared" si="39"/>
        <v/>
      </c>
      <c r="X57" s="209" t="str">
        <f t="shared" si="39"/>
        <v/>
      </c>
      <c r="Y57" s="209" t="str">
        <f t="shared" si="39"/>
        <v/>
      </c>
    </row>
    <row r="58" spans="1:25" s="208" customFormat="1">
      <c r="A58" s="92" t="s">
        <v>232</v>
      </c>
      <c r="B58" s="209">
        <f t="shared" ref="B58:N59" si="40">B38</f>
        <v>0</v>
      </c>
      <c r="C58" s="209">
        <f t="shared" si="40"/>
        <v>0</v>
      </c>
      <c r="D58" s="209">
        <f t="shared" si="40"/>
        <v>0</v>
      </c>
      <c r="E58" s="209">
        <f t="shared" si="40"/>
        <v>0</v>
      </c>
      <c r="F58" s="209">
        <f t="shared" si="40"/>
        <v>0</v>
      </c>
      <c r="G58" s="209">
        <f t="shared" si="40"/>
        <v>0</v>
      </c>
      <c r="H58" s="209">
        <f t="shared" si="40"/>
        <v>0</v>
      </c>
      <c r="I58" s="209">
        <f t="shared" si="40"/>
        <v>0</v>
      </c>
      <c r="J58" s="209">
        <f t="shared" si="40"/>
        <v>0</v>
      </c>
      <c r="K58" s="209">
        <f t="shared" si="40"/>
        <v>0</v>
      </c>
      <c r="L58" s="209">
        <f t="shared" si="40"/>
        <v>0</v>
      </c>
      <c r="M58" s="209">
        <f t="shared" si="40"/>
        <v>0</v>
      </c>
      <c r="N58" s="209">
        <f t="shared" si="40"/>
        <v>0</v>
      </c>
      <c r="O58" s="209">
        <f t="shared" ref="O58:R58" si="41">O38</f>
        <v>0</v>
      </c>
      <c r="P58" s="209">
        <f t="shared" si="41"/>
        <v>0</v>
      </c>
      <c r="Q58" s="209">
        <f t="shared" si="41"/>
        <v>0</v>
      </c>
      <c r="R58" s="209" t="str">
        <f t="shared" si="41"/>
        <v/>
      </c>
      <c r="S58" s="209" t="str">
        <f t="shared" ref="S58:Y58" si="42">S38</f>
        <v/>
      </c>
      <c r="T58" s="209" t="str">
        <f t="shared" si="42"/>
        <v/>
      </c>
      <c r="U58" s="209" t="str">
        <f t="shared" si="42"/>
        <v/>
      </c>
      <c r="V58" s="209" t="str">
        <f t="shared" si="42"/>
        <v/>
      </c>
      <c r="W58" s="209" t="str">
        <f t="shared" si="42"/>
        <v/>
      </c>
      <c r="X58" s="209" t="str">
        <f t="shared" si="42"/>
        <v/>
      </c>
      <c r="Y58" s="209" t="str">
        <f t="shared" si="42"/>
        <v/>
      </c>
    </row>
    <row r="59" spans="1:25" s="208" customFormat="1">
      <c r="A59" s="92" t="s">
        <v>97</v>
      </c>
      <c r="B59" s="209">
        <f t="shared" si="40"/>
        <v>0</v>
      </c>
      <c r="C59" s="209">
        <f t="shared" si="40"/>
        <v>0</v>
      </c>
      <c r="D59" s="209">
        <f t="shared" si="40"/>
        <v>0</v>
      </c>
      <c r="E59" s="209">
        <f t="shared" si="40"/>
        <v>0</v>
      </c>
      <c r="F59" s="209">
        <f t="shared" si="40"/>
        <v>0</v>
      </c>
      <c r="G59" s="209">
        <f t="shared" si="40"/>
        <v>0</v>
      </c>
      <c r="H59" s="209">
        <f t="shared" si="40"/>
        <v>0</v>
      </c>
      <c r="I59" s="209">
        <f t="shared" si="40"/>
        <v>0</v>
      </c>
      <c r="J59" s="209">
        <f t="shared" si="40"/>
        <v>0</v>
      </c>
      <c r="K59" s="209">
        <f t="shared" si="40"/>
        <v>0</v>
      </c>
      <c r="L59" s="209">
        <f t="shared" si="40"/>
        <v>0</v>
      </c>
      <c r="M59" s="209">
        <f t="shared" si="40"/>
        <v>0</v>
      </c>
      <c r="N59" s="209">
        <f t="shared" si="40"/>
        <v>0</v>
      </c>
      <c r="O59" s="209">
        <f t="shared" ref="O59:R59" si="43">O39</f>
        <v>0</v>
      </c>
      <c r="P59" s="209">
        <f t="shared" si="43"/>
        <v>0</v>
      </c>
      <c r="Q59" s="209">
        <f t="shared" si="43"/>
        <v>0</v>
      </c>
      <c r="R59" s="209" t="str">
        <f t="shared" si="43"/>
        <v/>
      </c>
      <c r="S59" s="209" t="str">
        <f t="shared" ref="S59:Y59" si="44">S39</f>
        <v/>
      </c>
      <c r="T59" s="209" t="str">
        <f t="shared" si="44"/>
        <v/>
      </c>
      <c r="U59" s="209" t="str">
        <f t="shared" si="44"/>
        <v/>
      </c>
      <c r="V59" s="209" t="str">
        <f t="shared" si="44"/>
        <v/>
      </c>
      <c r="W59" s="209" t="str">
        <f t="shared" si="44"/>
        <v/>
      </c>
      <c r="X59" s="209" t="str">
        <f t="shared" si="44"/>
        <v/>
      </c>
      <c r="Y59" s="209" t="str">
        <f t="shared" si="44"/>
        <v/>
      </c>
    </row>
    <row r="60" spans="1:25" s="211" customFormat="1">
      <c r="A60" s="211" t="s">
        <v>239</v>
      </c>
      <c r="B60" s="211">
        <f>SUM(B57:B59)</f>
        <v>0</v>
      </c>
      <c r="C60" s="211">
        <f t="shared" ref="C60:N60" si="45">SUM(C57:C59)</f>
        <v>0</v>
      </c>
      <c r="D60" s="211">
        <f t="shared" si="45"/>
        <v>0</v>
      </c>
      <c r="E60" s="211">
        <f>SUM(E57:E59)</f>
        <v>0</v>
      </c>
      <c r="F60" s="211">
        <f t="shared" si="45"/>
        <v>0</v>
      </c>
      <c r="G60" s="211">
        <f t="shared" si="45"/>
        <v>0</v>
      </c>
      <c r="H60" s="211">
        <f t="shared" si="45"/>
        <v>0</v>
      </c>
      <c r="I60" s="211">
        <f t="shared" si="45"/>
        <v>0</v>
      </c>
      <c r="J60" s="211">
        <f t="shared" si="45"/>
        <v>0</v>
      </c>
      <c r="K60" s="211">
        <f t="shared" si="45"/>
        <v>0</v>
      </c>
      <c r="L60" s="211">
        <f t="shared" si="45"/>
        <v>0</v>
      </c>
      <c r="M60" s="211">
        <f t="shared" si="45"/>
        <v>0</v>
      </c>
      <c r="N60" s="211">
        <f t="shared" si="45"/>
        <v>0</v>
      </c>
      <c r="O60" s="211">
        <f t="shared" ref="O60:R60" si="46">SUM(O57:O59)</f>
        <v>0</v>
      </c>
      <c r="P60" s="211">
        <f t="shared" si="46"/>
        <v>0</v>
      </c>
      <c r="Q60" s="211">
        <f t="shared" si="46"/>
        <v>0</v>
      </c>
      <c r="R60" s="211">
        <f t="shared" si="46"/>
        <v>0</v>
      </c>
      <c r="S60" s="211">
        <f t="shared" ref="S60:Y60" si="47">SUM(S57:S59)</f>
        <v>0</v>
      </c>
      <c r="T60" s="211">
        <f t="shared" si="47"/>
        <v>0</v>
      </c>
      <c r="U60" s="211">
        <f t="shared" si="47"/>
        <v>0</v>
      </c>
      <c r="V60" s="211">
        <f t="shared" si="47"/>
        <v>0</v>
      </c>
      <c r="W60" s="211">
        <f t="shared" si="47"/>
        <v>0</v>
      </c>
      <c r="X60" s="211">
        <f t="shared" si="47"/>
        <v>0</v>
      </c>
      <c r="Y60" s="211">
        <f t="shared" si="47"/>
        <v>0</v>
      </c>
    </row>
    <row r="61" spans="1:25" s="208" customFormat="1"/>
    <row r="62" spans="1:25" s="208" customFormat="1">
      <c r="A62" s="209" t="s">
        <v>234</v>
      </c>
      <c r="B62" s="209"/>
      <c r="C62" s="209"/>
      <c r="D62" s="209"/>
      <c r="E62" s="209">
        <f>'Peňažné toky projektu'!B27+'Peňažné toky projektu'!B28</f>
        <v>0</v>
      </c>
      <c r="F62" s="209">
        <f>'Peňažné toky projektu'!C27+'Peňažné toky projektu'!C28</f>
        <v>0</v>
      </c>
      <c r="G62" s="209">
        <f>'Peňažné toky projektu'!D27+'Peňažné toky projektu'!D28</f>
        <v>0</v>
      </c>
      <c r="H62" s="209">
        <f>'Peňažné toky projektu'!E27+'Peňažné toky projektu'!E28</f>
        <v>0</v>
      </c>
      <c r="I62" s="209">
        <f>'Peňažné toky projektu'!F27+'Peňažné toky projektu'!F28</f>
        <v>0</v>
      </c>
      <c r="J62" s="209">
        <f>'Peňažné toky projektu'!G27+'Peňažné toky projektu'!G28</f>
        <v>0</v>
      </c>
      <c r="K62" s="209">
        <f>'Peňažné toky projektu'!H27+'Peňažné toky projektu'!H28</f>
        <v>0</v>
      </c>
      <c r="L62" s="209">
        <f>'Peňažné toky projektu'!I27+'Peňažné toky projektu'!I28</f>
        <v>0</v>
      </c>
      <c r="M62" s="209">
        <f>'Peňažné toky projektu'!J27+'Peňažné toky projektu'!J28</f>
        <v>0</v>
      </c>
      <c r="N62" s="209">
        <f>'Peňažné toky projektu'!K27+'Peňažné toky projektu'!K28</f>
        <v>0</v>
      </c>
      <c r="O62" s="209">
        <f>'Peňažné toky projektu'!L27+'Peňažné toky projektu'!L28</f>
        <v>0</v>
      </c>
      <c r="P62" s="209">
        <f>'Peňažné toky projektu'!M27+'Peňažné toky projektu'!M28</f>
        <v>0</v>
      </c>
      <c r="Q62" s="209">
        <f>'Peňažné toky projektu'!N27+'Peňažné toky projektu'!N28</f>
        <v>0</v>
      </c>
      <c r="R62" s="209">
        <f>'Peňažné toky projektu'!O27+'Peňažné toky projektu'!O28</f>
        <v>0</v>
      </c>
      <c r="S62" s="209">
        <f>'Peňažné toky projektu'!P27+'Peňažné toky projektu'!P28</f>
        <v>0</v>
      </c>
      <c r="T62" s="209">
        <f>'Peňažné toky projektu'!Q27+'Peňažné toky projektu'!Q28</f>
        <v>0</v>
      </c>
      <c r="U62" s="209">
        <f>'Peňažné toky projektu'!R27+'Peňažné toky projektu'!R28</f>
        <v>0</v>
      </c>
      <c r="V62" s="209">
        <f>'Peňažné toky projektu'!S27+'Peňažné toky projektu'!S28</f>
        <v>0</v>
      </c>
      <c r="W62" s="209">
        <f>'Peňažné toky projektu'!T27+'Peňažné toky projektu'!T28</f>
        <v>0</v>
      </c>
      <c r="X62" s="209">
        <f>'Peňažné toky projektu'!U27+'Peňažné toky projektu'!U28</f>
        <v>0</v>
      </c>
      <c r="Y62" s="209">
        <f>'Peňažné toky projektu'!V27+'Peňažné toky projektu'!V28</f>
        <v>0</v>
      </c>
    </row>
    <row r="63" spans="1:25" s="208" customFormat="1">
      <c r="A63" s="209" t="s">
        <v>240</v>
      </c>
      <c r="B63" s="209">
        <f>B40</f>
        <v>0</v>
      </c>
      <c r="C63" s="209">
        <f t="shared" ref="C63:N63" si="48">C40</f>
        <v>0</v>
      </c>
      <c r="D63" s="209">
        <f t="shared" si="48"/>
        <v>0</v>
      </c>
      <c r="E63" s="209">
        <f t="shared" si="48"/>
        <v>0</v>
      </c>
      <c r="F63" s="209">
        <f t="shared" si="48"/>
        <v>0</v>
      </c>
      <c r="G63" s="209">
        <f t="shared" si="48"/>
        <v>0</v>
      </c>
      <c r="H63" s="209">
        <f t="shared" si="48"/>
        <v>0</v>
      </c>
      <c r="I63" s="209">
        <f t="shared" si="48"/>
        <v>0</v>
      </c>
      <c r="J63" s="209">
        <f t="shared" si="48"/>
        <v>0</v>
      </c>
      <c r="K63" s="209">
        <f t="shared" si="48"/>
        <v>0</v>
      </c>
      <c r="L63" s="209">
        <f t="shared" si="48"/>
        <v>0</v>
      </c>
      <c r="M63" s="209">
        <f t="shared" si="48"/>
        <v>0</v>
      </c>
      <c r="N63" s="209">
        <f t="shared" si="48"/>
        <v>0</v>
      </c>
      <c r="O63" s="209">
        <f t="shared" ref="O63:R63" si="49">O40</f>
        <v>0</v>
      </c>
      <c r="P63" s="209">
        <f t="shared" si="49"/>
        <v>0</v>
      </c>
      <c r="Q63" s="209">
        <f t="shared" si="49"/>
        <v>0</v>
      </c>
      <c r="R63" s="209" t="str">
        <f t="shared" si="49"/>
        <v/>
      </c>
      <c r="S63" s="209" t="str">
        <f t="shared" ref="S63:Y63" si="50">S40</f>
        <v/>
      </c>
      <c r="T63" s="209" t="str">
        <f t="shared" si="50"/>
        <v/>
      </c>
      <c r="U63" s="209" t="str">
        <f t="shared" si="50"/>
        <v/>
      </c>
      <c r="V63" s="209" t="str">
        <f t="shared" si="50"/>
        <v/>
      </c>
      <c r="W63" s="209" t="str">
        <f t="shared" si="50"/>
        <v/>
      </c>
      <c r="X63" s="209" t="str">
        <f t="shared" si="50"/>
        <v/>
      </c>
      <c r="Y63" s="209" t="str">
        <f t="shared" si="50"/>
        <v/>
      </c>
    </row>
    <row r="64" spans="1:25" s="208" customFormat="1">
      <c r="A64" s="209" t="s">
        <v>242</v>
      </c>
      <c r="B64" s="209">
        <f>B41</f>
        <v>0</v>
      </c>
      <c r="C64" s="209">
        <f t="shared" ref="C64:N64" si="51">C41</f>
        <v>0</v>
      </c>
      <c r="D64" s="209">
        <f t="shared" si="51"/>
        <v>0</v>
      </c>
      <c r="E64" s="209">
        <f t="shared" si="51"/>
        <v>0</v>
      </c>
      <c r="F64" s="209">
        <f t="shared" si="51"/>
        <v>0</v>
      </c>
      <c r="G64" s="209">
        <f t="shared" si="51"/>
        <v>0</v>
      </c>
      <c r="H64" s="209">
        <f t="shared" si="51"/>
        <v>0</v>
      </c>
      <c r="I64" s="209">
        <f t="shared" si="51"/>
        <v>0</v>
      </c>
      <c r="J64" s="209">
        <f t="shared" si="51"/>
        <v>0</v>
      </c>
      <c r="K64" s="209">
        <f t="shared" si="51"/>
        <v>0</v>
      </c>
      <c r="L64" s="209">
        <f t="shared" si="51"/>
        <v>0</v>
      </c>
      <c r="M64" s="209">
        <f t="shared" si="51"/>
        <v>0</v>
      </c>
      <c r="N64" s="209">
        <f t="shared" si="51"/>
        <v>0</v>
      </c>
      <c r="O64" s="209">
        <f t="shared" ref="O64:R64" si="52">O41</f>
        <v>0</v>
      </c>
      <c r="P64" s="209">
        <f t="shared" si="52"/>
        <v>0</v>
      </c>
      <c r="Q64" s="209">
        <f t="shared" si="52"/>
        <v>0</v>
      </c>
      <c r="R64" s="209" t="str">
        <f t="shared" si="52"/>
        <v/>
      </c>
      <c r="S64" s="209" t="str">
        <f t="shared" ref="S64:Y64" si="53">S41</f>
        <v/>
      </c>
      <c r="T64" s="209" t="str">
        <f t="shared" si="53"/>
        <v/>
      </c>
      <c r="U64" s="209" t="str">
        <f t="shared" si="53"/>
        <v/>
      </c>
      <c r="V64" s="209" t="str">
        <f t="shared" si="53"/>
        <v/>
      </c>
      <c r="W64" s="209" t="str">
        <f t="shared" si="53"/>
        <v/>
      </c>
      <c r="X64" s="209" t="str">
        <f t="shared" si="53"/>
        <v/>
      </c>
      <c r="Y64" s="209" t="str">
        <f t="shared" si="53"/>
        <v/>
      </c>
    </row>
    <row r="65" spans="1:25">
      <c r="A65" s="92" t="s">
        <v>223</v>
      </c>
      <c r="B65" s="92">
        <f>B24+B25</f>
        <v>0</v>
      </c>
      <c r="C65" s="92">
        <f>C24+C25</f>
        <v>0</v>
      </c>
      <c r="D65" s="92">
        <f>D24+D25</f>
        <v>0</v>
      </c>
      <c r="E65" s="92">
        <f>E24+E25</f>
        <v>0</v>
      </c>
      <c r="F65" s="92">
        <f t="shared" ref="F65:N65" si="54">F24+F25</f>
        <v>0</v>
      </c>
      <c r="G65" s="92">
        <f t="shared" si="54"/>
        <v>0</v>
      </c>
      <c r="H65" s="92">
        <f t="shared" si="54"/>
        <v>0</v>
      </c>
      <c r="I65" s="92">
        <f t="shared" si="54"/>
        <v>0</v>
      </c>
      <c r="J65" s="92">
        <f t="shared" si="54"/>
        <v>0</v>
      </c>
      <c r="K65" s="92">
        <f t="shared" si="54"/>
        <v>0</v>
      </c>
      <c r="L65" s="92">
        <f t="shared" si="54"/>
        <v>0</v>
      </c>
      <c r="M65" s="92">
        <f t="shared" si="54"/>
        <v>0</v>
      </c>
      <c r="N65" s="92">
        <f t="shared" si="54"/>
        <v>0</v>
      </c>
      <c r="O65" s="92">
        <f t="shared" ref="O65:R65" si="55">O24+O25</f>
        <v>0</v>
      </c>
      <c r="P65" s="92">
        <f t="shared" si="55"/>
        <v>0</v>
      </c>
      <c r="Q65" s="92">
        <f t="shared" si="55"/>
        <v>0</v>
      </c>
      <c r="R65" s="92" t="e">
        <f t="shared" si="55"/>
        <v>#VALUE!</v>
      </c>
      <c r="S65" s="92" t="e">
        <f t="shared" ref="S65:Y65" si="56">S24+S25</f>
        <v>#VALUE!</v>
      </c>
      <c r="T65" s="92" t="e">
        <f t="shared" si="56"/>
        <v>#VALUE!</v>
      </c>
      <c r="U65" s="92" t="e">
        <f t="shared" si="56"/>
        <v>#VALUE!</v>
      </c>
      <c r="V65" s="92" t="e">
        <f t="shared" si="56"/>
        <v>#VALUE!</v>
      </c>
      <c r="W65" s="92" t="e">
        <f t="shared" si="56"/>
        <v>#VALUE!</v>
      </c>
      <c r="X65" s="92" t="e">
        <f t="shared" si="56"/>
        <v>#VALUE!</v>
      </c>
      <c r="Y65" s="92" t="e">
        <f t="shared" si="56"/>
        <v>#VALUE!</v>
      </c>
    </row>
    <row r="66" spans="1:25">
      <c r="A66" s="92" t="s">
        <v>226</v>
      </c>
      <c r="E66" s="92">
        <f>'Peňažné toky projektu'!B31</f>
        <v>0</v>
      </c>
      <c r="F66" s="92">
        <f>'Peňažné toky projektu'!C31</f>
        <v>0</v>
      </c>
      <c r="G66" s="92">
        <f>'Peňažné toky projektu'!D31</f>
        <v>0</v>
      </c>
      <c r="H66" s="92">
        <f>'Peňažné toky projektu'!E31</f>
        <v>0</v>
      </c>
      <c r="I66" s="92">
        <f>'Peňažné toky projektu'!F31</f>
        <v>0</v>
      </c>
      <c r="J66" s="92">
        <f>'Peňažné toky projektu'!G31</f>
        <v>0</v>
      </c>
      <c r="K66" s="92">
        <f>'Peňažné toky projektu'!H31</f>
        <v>0</v>
      </c>
      <c r="L66" s="92">
        <f>'Peňažné toky projektu'!I31</f>
        <v>0</v>
      </c>
      <c r="M66" s="92">
        <f>'Peňažné toky projektu'!J31</f>
        <v>0</v>
      </c>
      <c r="N66" s="92">
        <f>'Peňažné toky projektu'!K31</f>
        <v>0</v>
      </c>
      <c r="O66" s="92">
        <f>'Peňažné toky projektu'!L31</f>
        <v>0</v>
      </c>
      <c r="P66" s="92">
        <f>'Peňažné toky projektu'!M31</f>
        <v>0</v>
      </c>
      <c r="Q66" s="92">
        <f>'Peňažné toky projektu'!N31</f>
        <v>0</v>
      </c>
      <c r="R66" s="92" t="str">
        <f>'Peňažné toky projektu'!O31</f>
        <v/>
      </c>
      <c r="S66" s="92" t="str">
        <f>'Peňažné toky projektu'!P31</f>
        <v/>
      </c>
      <c r="T66" s="92" t="str">
        <f>'Peňažné toky projektu'!Q31</f>
        <v/>
      </c>
      <c r="U66" s="92" t="str">
        <f>'Peňažné toky projektu'!R31</f>
        <v/>
      </c>
      <c r="V66" s="92" t="str">
        <f>'Peňažné toky projektu'!S31</f>
        <v/>
      </c>
      <c r="W66" s="92" t="str">
        <f>'Peňažné toky projektu'!T31</f>
        <v/>
      </c>
      <c r="X66" s="92" t="str">
        <f>'Peňažné toky projektu'!U31</f>
        <v/>
      </c>
      <c r="Y66" s="92" t="str">
        <f>'Peňažné toky projektu'!V31</f>
        <v/>
      </c>
    </row>
    <row r="67" spans="1:25">
      <c r="A67" s="92" t="s">
        <v>227</v>
      </c>
      <c r="B67" s="293"/>
      <c r="C67" s="293"/>
      <c r="D67" s="293"/>
      <c r="E67" s="293"/>
      <c r="F67" s="293"/>
      <c r="G67" s="293"/>
      <c r="H67" s="293"/>
      <c r="I67" s="293"/>
      <c r="J67" s="293"/>
      <c r="K67" s="293"/>
      <c r="L67" s="293"/>
      <c r="M67" s="293"/>
      <c r="N67" s="293"/>
      <c r="O67" s="293"/>
      <c r="P67" s="293"/>
      <c r="Q67" s="293"/>
      <c r="R67" s="207"/>
      <c r="S67" s="207"/>
      <c r="T67" s="207"/>
      <c r="U67" s="207"/>
      <c r="V67" s="207"/>
      <c r="W67" s="207"/>
      <c r="X67" s="207"/>
      <c r="Y67" s="207"/>
    </row>
    <row r="68" spans="1:25">
      <c r="A68" s="211" t="s">
        <v>241</v>
      </c>
      <c r="B68" s="211">
        <f>SUM(B62:B67)</f>
        <v>0</v>
      </c>
      <c r="C68" s="211">
        <f t="shared" ref="C68:N68" si="57">SUM(C62:C67)</f>
        <v>0</v>
      </c>
      <c r="D68" s="211">
        <f t="shared" si="57"/>
        <v>0</v>
      </c>
      <c r="E68" s="211">
        <f>SUM(E62:E67)</f>
        <v>0</v>
      </c>
      <c r="F68" s="211">
        <f t="shared" si="57"/>
        <v>0</v>
      </c>
      <c r="G68" s="211">
        <f t="shared" si="57"/>
        <v>0</v>
      </c>
      <c r="H68" s="211">
        <f t="shared" si="57"/>
        <v>0</v>
      </c>
      <c r="I68" s="211">
        <f t="shared" si="57"/>
        <v>0</v>
      </c>
      <c r="J68" s="211">
        <f t="shared" si="57"/>
        <v>0</v>
      </c>
      <c r="K68" s="211">
        <f t="shared" si="57"/>
        <v>0</v>
      </c>
      <c r="L68" s="211">
        <f t="shared" si="57"/>
        <v>0</v>
      </c>
      <c r="M68" s="211">
        <f t="shared" si="57"/>
        <v>0</v>
      </c>
      <c r="N68" s="211">
        <f t="shared" si="57"/>
        <v>0</v>
      </c>
      <c r="O68" s="211">
        <f t="shared" ref="O68:R68" si="58">SUM(O62:O67)</f>
        <v>0</v>
      </c>
      <c r="P68" s="211">
        <f t="shared" si="58"/>
        <v>0</v>
      </c>
      <c r="Q68" s="211">
        <f t="shared" si="58"/>
        <v>0</v>
      </c>
      <c r="R68" s="211" t="e">
        <f t="shared" si="58"/>
        <v>#VALUE!</v>
      </c>
      <c r="S68" s="211" t="e">
        <f t="shared" ref="S68:Y68" si="59">SUM(S62:S67)</f>
        <v>#VALUE!</v>
      </c>
      <c r="T68" s="211" t="e">
        <f t="shared" si="59"/>
        <v>#VALUE!</v>
      </c>
      <c r="U68" s="211" t="e">
        <f t="shared" si="59"/>
        <v>#VALUE!</v>
      </c>
      <c r="V68" s="211" t="e">
        <f t="shared" si="59"/>
        <v>#VALUE!</v>
      </c>
      <c r="W68" s="211" t="e">
        <f t="shared" si="59"/>
        <v>#VALUE!</v>
      </c>
      <c r="X68" s="211" t="e">
        <f t="shared" si="59"/>
        <v>#VALUE!</v>
      </c>
      <c r="Y68" s="211" t="e">
        <f t="shared" si="59"/>
        <v>#VALUE!</v>
      </c>
    </row>
    <row r="70" spans="1:25" s="209" customFormat="1">
      <c r="A70" s="209" t="s">
        <v>224</v>
      </c>
      <c r="B70" s="209">
        <f>B55+B60-B68</f>
        <v>0</v>
      </c>
      <c r="C70" s="209">
        <f t="shared" ref="C70:N70" si="60">C55+C60-C68</f>
        <v>0</v>
      </c>
      <c r="D70" s="209">
        <f t="shared" si="60"/>
        <v>0</v>
      </c>
      <c r="E70" s="209">
        <f t="shared" si="60"/>
        <v>0</v>
      </c>
      <c r="F70" s="209">
        <f t="shared" si="60"/>
        <v>0</v>
      </c>
      <c r="G70" s="209">
        <f t="shared" si="60"/>
        <v>0</v>
      </c>
      <c r="H70" s="209">
        <f t="shared" si="60"/>
        <v>0</v>
      </c>
      <c r="I70" s="209">
        <f t="shared" si="60"/>
        <v>0</v>
      </c>
      <c r="J70" s="209">
        <f t="shared" si="60"/>
        <v>0</v>
      </c>
      <c r="K70" s="209">
        <f t="shared" si="60"/>
        <v>0</v>
      </c>
      <c r="L70" s="209">
        <f t="shared" si="60"/>
        <v>0</v>
      </c>
      <c r="M70" s="209">
        <f t="shared" si="60"/>
        <v>0</v>
      </c>
      <c r="N70" s="209">
        <f t="shared" si="60"/>
        <v>0</v>
      </c>
      <c r="O70" s="209">
        <f t="shared" ref="O70:R70" si="61">O55+O60-O68</f>
        <v>0</v>
      </c>
      <c r="P70" s="209">
        <f t="shared" si="61"/>
        <v>0</v>
      </c>
      <c r="Q70" s="209">
        <f t="shared" si="61"/>
        <v>0</v>
      </c>
      <c r="R70" s="209" t="e">
        <f t="shared" si="61"/>
        <v>#VALUE!</v>
      </c>
      <c r="S70" s="209" t="e">
        <f t="shared" ref="S70:Y70" si="62">S55+S60-S68</f>
        <v>#VALUE!</v>
      </c>
      <c r="T70" s="209" t="e">
        <f t="shared" si="62"/>
        <v>#VALUE!</v>
      </c>
      <c r="U70" s="209" t="e">
        <f t="shared" si="62"/>
        <v>#VALUE!</v>
      </c>
      <c r="V70" s="209" t="e">
        <f t="shared" si="62"/>
        <v>#VALUE!</v>
      </c>
      <c r="W70" s="209" t="e">
        <f t="shared" si="62"/>
        <v>#VALUE!</v>
      </c>
      <c r="X70" s="209" t="e">
        <f t="shared" si="62"/>
        <v>#VALUE!</v>
      </c>
      <c r="Y70" s="209" t="e">
        <f t="shared" si="62"/>
        <v>#VALUE!</v>
      </c>
    </row>
    <row r="71" spans="1:25">
      <c r="A71" s="92" t="s">
        <v>88</v>
      </c>
      <c r="B71" s="92">
        <f>B30</f>
        <v>0</v>
      </c>
      <c r="C71" s="92">
        <f t="shared" ref="C71:N71" si="63">C30</f>
        <v>0</v>
      </c>
      <c r="D71" s="92">
        <f t="shared" si="63"/>
        <v>0</v>
      </c>
      <c r="E71" s="92">
        <f t="shared" si="63"/>
        <v>0</v>
      </c>
      <c r="F71" s="92">
        <f t="shared" si="63"/>
        <v>0</v>
      </c>
      <c r="G71" s="92">
        <f t="shared" si="63"/>
        <v>0</v>
      </c>
      <c r="H71" s="92">
        <f t="shared" si="63"/>
        <v>0</v>
      </c>
      <c r="I71" s="92">
        <f t="shared" si="63"/>
        <v>0</v>
      </c>
      <c r="J71" s="92">
        <f t="shared" si="63"/>
        <v>0</v>
      </c>
      <c r="K71" s="92">
        <f t="shared" si="63"/>
        <v>0</v>
      </c>
      <c r="L71" s="92">
        <f t="shared" si="63"/>
        <v>0</v>
      </c>
      <c r="M71" s="92">
        <f t="shared" si="63"/>
        <v>0</v>
      </c>
      <c r="N71" s="92">
        <f t="shared" si="63"/>
        <v>0</v>
      </c>
      <c r="O71" s="92">
        <f t="shared" ref="O71:R71" si="64">O30</f>
        <v>0</v>
      </c>
      <c r="P71" s="92">
        <f t="shared" si="64"/>
        <v>0</v>
      </c>
      <c r="Q71" s="92">
        <f t="shared" si="64"/>
        <v>0</v>
      </c>
      <c r="R71" s="92" t="str">
        <f t="shared" si="64"/>
        <v/>
      </c>
      <c r="S71" s="92" t="str">
        <f t="shared" ref="S71:Y71" si="65">S30</f>
        <v/>
      </c>
      <c r="T71" s="92" t="str">
        <f t="shared" si="65"/>
        <v/>
      </c>
      <c r="U71" s="92" t="str">
        <f t="shared" si="65"/>
        <v/>
      </c>
      <c r="V71" s="92" t="str">
        <f t="shared" si="65"/>
        <v/>
      </c>
      <c r="W71" s="92" t="str">
        <f t="shared" si="65"/>
        <v/>
      </c>
      <c r="X71" s="92" t="str">
        <f t="shared" si="65"/>
        <v/>
      </c>
      <c r="Y71" s="92" t="str">
        <f t="shared" si="65"/>
        <v/>
      </c>
    </row>
    <row r="72" spans="1:25" s="208" customFormat="1">
      <c r="A72" s="208" t="s">
        <v>228</v>
      </c>
      <c r="B72" s="208">
        <f>B70-B71</f>
        <v>0</v>
      </c>
      <c r="C72" s="208">
        <f t="shared" ref="C72:N72" si="66">C70-C71</f>
        <v>0</v>
      </c>
      <c r="D72" s="208">
        <f t="shared" si="66"/>
        <v>0</v>
      </c>
      <c r="E72" s="208">
        <f t="shared" si="66"/>
        <v>0</v>
      </c>
      <c r="F72" s="208">
        <f t="shared" si="66"/>
        <v>0</v>
      </c>
      <c r="G72" s="208">
        <f t="shared" si="66"/>
        <v>0</v>
      </c>
      <c r="H72" s="208">
        <f t="shared" si="66"/>
        <v>0</v>
      </c>
      <c r="I72" s="208">
        <f t="shared" si="66"/>
        <v>0</v>
      </c>
      <c r="J72" s="208">
        <f t="shared" si="66"/>
        <v>0</v>
      </c>
      <c r="K72" s="208">
        <f t="shared" si="66"/>
        <v>0</v>
      </c>
      <c r="L72" s="208">
        <f t="shared" si="66"/>
        <v>0</v>
      </c>
      <c r="M72" s="208">
        <f t="shared" si="66"/>
        <v>0</v>
      </c>
      <c r="N72" s="208">
        <f t="shared" si="66"/>
        <v>0</v>
      </c>
      <c r="O72" s="208">
        <f t="shared" ref="O72:R72" si="67">O70-O71</f>
        <v>0</v>
      </c>
      <c r="P72" s="208">
        <f t="shared" si="67"/>
        <v>0</v>
      </c>
      <c r="Q72" s="208">
        <f t="shared" si="67"/>
        <v>0</v>
      </c>
      <c r="R72" s="208" t="e">
        <f t="shared" si="67"/>
        <v>#VALUE!</v>
      </c>
      <c r="S72" s="208" t="e">
        <f t="shared" ref="S72:Y72" si="68">S70-S71</f>
        <v>#VALUE!</v>
      </c>
      <c r="T72" s="208" t="e">
        <f t="shared" si="68"/>
        <v>#VALUE!</v>
      </c>
      <c r="U72" s="208" t="e">
        <f t="shared" si="68"/>
        <v>#VALUE!</v>
      </c>
      <c r="V72" s="208" t="e">
        <f t="shared" si="68"/>
        <v>#VALUE!</v>
      </c>
      <c r="W72" s="208" t="e">
        <f t="shared" si="68"/>
        <v>#VALUE!</v>
      </c>
      <c r="X72" s="208" t="e">
        <f t="shared" si="68"/>
        <v>#VALUE!</v>
      </c>
      <c r="Y72" s="208" t="e">
        <f t="shared" si="68"/>
        <v>#VALUE!</v>
      </c>
    </row>
  </sheetData>
  <sheetProtection password="CB2D" sheet="1" objects="1" scenarios="1"/>
  <dataConsolidate/>
  <mergeCells count="3">
    <mergeCell ref="B1:O1"/>
    <mergeCell ref="B2:O2"/>
    <mergeCell ref="B3:C3"/>
  </mergeCells>
  <conditionalFormatting sqref="P13:P72">
    <cfRule type="expression" dxfId="55" priority="17">
      <formula>$P$10=""</formula>
    </cfRule>
  </conditionalFormatting>
  <conditionalFormatting sqref="Q13:Q72">
    <cfRule type="expression" dxfId="54" priority="16">
      <formula>$Q$10=""</formula>
    </cfRule>
  </conditionalFormatting>
  <conditionalFormatting sqref="U13:U72">
    <cfRule type="expression" dxfId="53" priority="11">
      <formula>$U$10=""</formula>
    </cfRule>
  </conditionalFormatting>
  <conditionalFormatting sqref="W13:W72">
    <cfRule type="expression" dxfId="52" priority="9">
      <formula>$W$10=""</formula>
    </cfRule>
  </conditionalFormatting>
  <conditionalFormatting sqref="R13:R72">
    <cfRule type="expression" dxfId="51" priority="7">
      <formula>$R$10=""</formula>
    </cfRule>
  </conditionalFormatting>
  <conditionalFormatting sqref="S13:S72">
    <cfRule type="expression" dxfId="50" priority="6">
      <formula>$S$10=""</formula>
    </cfRule>
  </conditionalFormatting>
  <conditionalFormatting sqref="T13:T72">
    <cfRule type="expression" dxfId="49" priority="3">
      <formula>$T$10=""</formula>
    </cfRule>
  </conditionalFormatting>
  <conditionalFormatting sqref="V13:V72">
    <cfRule type="expression" dxfId="48" priority="2">
      <formula>$V$10=""</formula>
    </cfRule>
  </conditionalFormatting>
  <conditionalFormatting sqref="Y13:Y72">
    <cfRule type="expression" dxfId="47" priority="1">
      <formula>$Y$10=""</formula>
    </cfRule>
  </conditionalFormatting>
  <dataValidations count="1">
    <dataValidation type="list" allowBlank="1" showInputMessage="1" showErrorMessage="1" sqref="I4:I6">
      <formula1>"1,2,3,4,5,6,7,8,9,10"</formula1>
    </dataValidation>
  </dataValidations>
  <pageMargins left="0.74803149606299213" right="0.74803149606299213" top="0.98425196850393704" bottom="0.98425196850393704" header="0.51181102362204722" footer="0.51181102362204722"/>
  <pageSetup paperSize="9" scale="38" fitToHeight="2" orientation="landscape" r:id="rId1"/>
  <headerFooter alignWithMargins="0">
    <oddHeader>&amp;RPríloha č. 3 Metodiky pre vypracovanie finančnej analýzy projektu Finančná Analýza</oddHeader>
  </headerFooter>
  <ignoredErrors>
    <ignoredError sqref="D4:D6" unlockedFormula="1"/>
    <ignoredError sqref="P65:Y73" evalError="1"/>
  </ignoredErrors>
  <legacyDrawing r:id="rId2"/>
</worksheet>
</file>

<file path=xl/worksheets/sheet8.xml><?xml version="1.0" encoding="utf-8"?>
<worksheet xmlns="http://schemas.openxmlformats.org/spreadsheetml/2006/main" xmlns:r="http://schemas.openxmlformats.org/officeDocument/2006/relationships">
  <sheetPr codeName="Hárok2">
    <tabColor indexed="48"/>
  </sheetPr>
  <dimension ref="A1:AZ67"/>
  <sheetViews>
    <sheetView workbookViewId="0">
      <selection activeCell="D14" sqref="D14"/>
    </sheetView>
  </sheetViews>
  <sheetFormatPr defaultColWidth="9.109375" defaultRowHeight="13.2"/>
  <cols>
    <col min="1" max="1" width="36.109375" style="92" customWidth="1"/>
    <col min="2" max="2" width="14.109375" style="92" bestFit="1" customWidth="1"/>
    <col min="3" max="3" width="11.5546875" style="92" customWidth="1"/>
    <col min="4" max="7" width="12" style="92" customWidth="1"/>
    <col min="8" max="8" width="8.33203125" style="92" bestFit="1" customWidth="1"/>
    <col min="9" max="22" width="12" style="92" customWidth="1"/>
    <col min="23" max="16384" width="9.109375" style="92"/>
  </cols>
  <sheetData>
    <row r="1" spans="1:22" s="276" customFormat="1" ht="13.8">
      <c r="A1" s="89" t="s">
        <v>68</v>
      </c>
      <c r="B1" s="444"/>
      <c r="C1" s="444"/>
      <c r="D1" s="444"/>
      <c r="E1" s="444"/>
      <c r="F1" s="444"/>
      <c r="G1" s="444"/>
      <c r="H1" s="444"/>
      <c r="I1" s="444"/>
      <c r="J1" s="444"/>
      <c r="K1" s="444"/>
      <c r="L1" s="444"/>
      <c r="M1" s="444"/>
      <c r="N1" s="444"/>
      <c r="O1" s="444"/>
      <c r="P1" s="89"/>
      <c r="Q1" s="89"/>
      <c r="R1" s="89"/>
      <c r="S1" s="89"/>
      <c r="T1" s="89"/>
      <c r="U1" s="89"/>
      <c r="V1" s="89"/>
    </row>
    <row r="2" spans="1:22" s="276" customFormat="1" ht="13.8">
      <c r="A2" s="89" t="s">
        <v>69</v>
      </c>
      <c r="B2" s="444"/>
      <c r="C2" s="444"/>
      <c r="D2" s="444"/>
      <c r="E2" s="444"/>
      <c r="F2" s="444"/>
      <c r="G2" s="444"/>
      <c r="H2" s="444"/>
      <c r="I2" s="444"/>
      <c r="J2" s="444"/>
      <c r="K2" s="444"/>
      <c r="L2" s="444"/>
      <c r="M2" s="444"/>
      <c r="N2" s="444"/>
      <c r="O2" s="444"/>
      <c r="P2" s="89"/>
      <c r="Q2" s="89"/>
      <c r="R2" s="89"/>
      <c r="S2" s="89"/>
      <c r="T2" s="89"/>
      <c r="U2" s="89"/>
      <c r="V2" s="89"/>
    </row>
    <row r="3" spans="1:22" ht="13.8">
      <c r="A3" s="8" t="s">
        <v>70</v>
      </c>
      <c r="B3" s="445"/>
      <c r="C3" s="445"/>
      <c r="D3" s="13"/>
      <c r="E3" s="13"/>
      <c r="F3" s="13"/>
      <c r="G3" s="13"/>
      <c r="H3" s="13"/>
      <c r="I3" s="13"/>
      <c r="J3" s="13"/>
      <c r="K3" s="13"/>
      <c r="L3" s="13"/>
      <c r="M3" s="13"/>
      <c r="N3" s="13"/>
      <c r="O3" s="13"/>
      <c r="P3" s="8"/>
      <c r="Q3" s="8"/>
      <c r="R3" s="8"/>
      <c r="S3" s="8"/>
      <c r="T3" s="8"/>
      <c r="U3" s="8"/>
      <c r="V3" s="8"/>
    </row>
    <row r="4" spans="1:22" s="198" customFormat="1" ht="13.8" hidden="1">
      <c r="A4" s="90"/>
      <c r="B4" s="277"/>
      <c r="C4" s="277"/>
      <c r="D4" s="90"/>
      <c r="E4" s="278"/>
      <c r="F4" s="90"/>
      <c r="G4" s="90"/>
      <c r="H4" s="90"/>
      <c r="I4" s="279"/>
      <c r="J4" s="90"/>
      <c r="K4" s="90"/>
      <c r="L4" s="90"/>
      <c r="M4" s="90"/>
      <c r="N4" s="90"/>
      <c r="O4" s="90"/>
      <c r="P4" s="90"/>
      <c r="Q4" s="90"/>
      <c r="R4" s="90"/>
      <c r="S4" s="90"/>
      <c r="T4" s="90"/>
      <c r="U4" s="90"/>
      <c r="V4" s="90"/>
    </row>
    <row r="5" spans="1:22" s="198" customFormat="1" ht="13.8" hidden="1">
      <c r="A5" s="90" t="s">
        <v>71</v>
      </c>
      <c r="B5" s="90"/>
      <c r="C5" s="280">
        <v>0.04</v>
      </c>
      <c r="D5" s="90"/>
      <c r="E5" s="90"/>
      <c r="F5" s="90"/>
      <c r="G5" s="90"/>
      <c r="H5" s="90"/>
      <c r="I5" s="281"/>
      <c r="J5" s="90"/>
      <c r="K5" s="90"/>
      <c r="L5" s="90"/>
      <c r="M5" s="90"/>
      <c r="N5" s="90"/>
      <c r="O5" s="90"/>
      <c r="P5" s="90"/>
      <c r="Q5" s="90"/>
      <c r="R5" s="90"/>
      <c r="S5" s="90"/>
      <c r="T5" s="90"/>
      <c r="U5" s="90"/>
      <c r="V5" s="90"/>
    </row>
    <row r="6" spans="1:22" s="198" customFormat="1" ht="13.8" hidden="1">
      <c r="A6" s="90" t="s">
        <v>72</v>
      </c>
      <c r="B6" s="90"/>
      <c r="C6" s="269">
        <f>NPV(C5,B45:V45)</f>
        <v>0</v>
      </c>
      <c r="D6" s="90"/>
      <c r="E6" s="90"/>
      <c r="F6" s="90"/>
      <c r="G6" s="90"/>
      <c r="H6" s="90"/>
      <c r="I6" s="281"/>
      <c r="J6" s="90"/>
      <c r="K6" s="90"/>
      <c r="L6" s="90"/>
      <c r="M6" s="90"/>
      <c r="N6" s="90"/>
      <c r="O6" s="90"/>
      <c r="P6" s="90"/>
      <c r="Q6" s="90"/>
      <c r="R6" s="90"/>
      <c r="S6" s="90"/>
      <c r="T6" s="90"/>
      <c r="U6" s="90"/>
      <c r="V6" s="90"/>
    </row>
    <row r="7" spans="1:22" s="198" customFormat="1" ht="13.8" hidden="1">
      <c r="A7" s="90" t="s">
        <v>73</v>
      </c>
      <c r="C7" s="269">
        <f>NPV(C5,B41:V41)</f>
        <v>0</v>
      </c>
      <c r="D7" s="282"/>
      <c r="E7" s="90"/>
      <c r="F7" s="90"/>
      <c r="G7" s="90"/>
      <c r="H7" s="90"/>
      <c r="I7" s="281"/>
      <c r="J7" s="90"/>
      <c r="K7" s="90"/>
      <c r="L7" s="90"/>
      <c r="M7" s="90"/>
      <c r="N7" s="90"/>
      <c r="O7" s="90"/>
      <c r="P7" s="90"/>
      <c r="Q7" s="90"/>
      <c r="R7" s="90"/>
      <c r="S7" s="90"/>
      <c r="T7" s="90"/>
      <c r="U7" s="90"/>
      <c r="V7" s="90"/>
    </row>
    <row r="8" spans="1:22" s="198" customFormat="1" ht="13.8" hidden="1">
      <c r="A8" s="90" t="s">
        <v>74</v>
      </c>
      <c r="B8" s="283" t="e">
        <f>'Investičné výdavky'!B5/'Investičné výdavky'!D5</f>
        <v>#DIV/0!</v>
      </c>
      <c r="C8" s="269" t="e">
        <f>('Investičné výdavky'!B5/'Investičné výdavky'!D5)*NPV(C5,B41:V41)</f>
        <v>#DIV/0!</v>
      </c>
      <c r="D8" s="90"/>
      <c r="E8" s="90"/>
      <c r="J8" s="90"/>
      <c r="K8" s="90"/>
      <c r="L8" s="90"/>
      <c r="M8" s="90"/>
      <c r="N8" s="90"/>
      <c r="O8" s="90"/>
      <c r="P8" s="90"/>
      <c r="Q8" s="90"/>
      <c r="R8" s="90"/>
      <c r="S8" s="90"/>
      <c r="T8" s="90"/>
      <c r="U8" s="90"/>
      <c r="V8" s="90"/>
    </row>
    <row r="9" spans="1:22" s="198" customFormat="1" ht="13.8" hidden="1">
      <c r="A9" s="90" t="s">
        <v>75</v>
      </c>
      <c r="B9" s="90"/>
      <c r="C9" s="270">
        <f>MAX(MIN(IF(C6=0,0,(C6-C8)/C6),1),0)</f>
        <v>0</v>
      </c>
      <c r="D9" s="90"/>
      <c r="E9" s="90"/>
      <c r="J9" s="90"/>
      <c r="K9" s="90"/>
      <c r="L9" s="90"/>
      <c r="M9" s="90"/>
      <c r="N9" s="90"/>
      <c r="O9" s="90"/>
      <c r="P9" s="90"/>
      <c r="Q9" s="90"/>
      <c r="R9" s="90"/>
      <c r="S9" s="90"/>
      <c r="T9" s="90"/>
      <c r="U9" s="90"/>
      <c r="V9" s="90"/>
    </row>
    <row r="10" spans="1:22" s="198" customFormat="1" ht="13.8" hidden="1">
      <c r="A10" s="90"/>
      <c r="B10" s="90"/>
      <c r="C10" s="90"/>
      <c r="D10" s="90"/>
      <c r="E10" s="90"/>
      <c r="J10" s="90"/>
      <c r="K10" s="90"/>
      <c r="L10" s="90"/>
      <c r="M10" s="90"/>
      <c r="N10" s="90"/>
      <c r="O10" s="90"/>
      <c r="P10" s="90"/>
      <c r="Q10" s="90"/>
      <c r="R10" s="90"/>
      <c r="S10" s="90"/>
      <c r="T10" s="90"/>
      <c r="U10" s="90"/>
      <c r="V10" s="90"/>
    </row>
    <row r="11" spans="1:22" s="198" customFormat="1" ht="13.8" hidden="1">
      <c r="A11" s="90" t="s">
        <v>193</v>
      </c>
      <c r="B11" s="90"/>
      <c r="C11" s="271">
        <f>'Základné informácie'!E4</f>
        <v>0.75</v>
      </c>
      <c r="D11" s="284"/>
      <c r="E11" s="90"/>
      <c r="J11" s="90"/>
      <c r="K11" s="90"/>
      <c r="L11" s="90"/>
      <c r="M11" s="90"/>
      <c r="N11" s="90"/>
      <c r="O11" s="90"/>
      <c r="P11" s="90"/>
      <c r="Q11" s="90"/>
      <c r="R11" s="90"/>
      <c r="S11" s="90"/>
      <c r="T11" s="90"/>
      <c r="U11" s="90"/>
      <c r="V11" s="90"/>
    </row>
    <row r="12" spans="1:22" ht="13.8">
      <c r="A12" s="8" t="s">
        <v>76</v>
      </c>
      <c r="B12" s="8"/>
      <c r="C12" s="285"/>
      <c r="D12" s="13">
        <v>10</v>
      </c>
      <c r="E12" s="8"/>
      <c r="F12" s="8"/>
      <c r="G12" s="8"/>
      <c r="H12" s="8"/>
      <c r="I12" s="8"/>
      <c r="J12" s="8"/>
      <c r="K12" s="8"/>
      <c r="L12" s="8"/>
      <c r="M12" s="8"/>
      <c r="N12" s="8"/>
      <c r="O12" s="8"/>
      <c r="P12" s="8"/>
      <c r="Q12" s="8"/>
      <c r="R12" s="8"/>
      <c r="S12" s="8"/>
      <c r="T12" s="8"/>
      <c r="U12" s="8"/>
      <c r="V12" s="8"/>
    </row>
    <row r="13" spans="1:22" ht="13.8">
      <c r="A13" s="8" t="s">
        <v>77</v>
      </c>
      <c r="B13" s="8"/>
      <c r="C13" s="8"/>
      <c r="D13" s="214">
        <v>2016</v>
      </c>
      <c r="E13" s="8"/>
      <c r="F13" s="8"/>
      <c r="G13" s="8"/>
      <c r="H13" s="8"/>
      <c r="I13" s="8"/>
      <c r="J13" s="8"/>
      <c r="K13" s="8"/>
      <c r="L13" s="8"/>
      <c r="M13" s="8"/>
      <c r="N13" s="8"/>
      <c r="O13" s="8"/>
      <c r="P13" s="8"/>
      <c r="Q13" s="8"/>
      <c r="R13" s="8"/>
      <c r="S13" s="8"/>
      <c r="T13" s="8"/>
      <c r="U13" s="8"/>
      <c r="V13" s="8"/>
    </row>
    <row r="14" spans="1:22" ht="13.8">
      <c r="A14" s="8" t="s">
        <v>245</v>
      </c>
      <c r="B14" s="8"/>
      <c r="C14" s="8"/>
      <c r="D14" s="13">
        <v>3</v>
      </c>
      <c r="E14" s="8"/>
      <c r="F14" s="8"/>
      <c r="G14" s="8"/>
      <c r="H14" s="8"/>
      <c r="I14" s="8"/>
      <c r="J14" s="8"/>
      <c r="K14" s="8"/>
      <c r="L14" s="8"/>
      <c r="M14" s="8"/>
      <c r="N14" s="8"/>
      <c r="O14" s="8"/>
      <c r="P14" s="8"/>
      <c r="Q14" s="8"/>
      <c r="R14" s="8"/>
      <c r="S14" s="8"/>
      <c r="T14" s="8"/>
      <c r="U14" s="8"/>
      <c r="V14" s="8"/>
    </row>
    <row r="15" spans="1:22" ht="13.8">
      <c r="A15" s="8"/>
      <c r="B15" s="8"/>
      <c r="C15" s="8"/>
      <c r="D15" s="91"/>
      <c r="E15" s="8"/>
      <c r="F15" s="91"/>
      <c r="G15" s="8"/>
      <c r="H15" s="8"/>
      <c r="I15" s="8"/>
      <c r="J15" s="8"/>
      <c r="K15" s="8"/>
      <c r="L15" s="8"/>
      <c r="M15" s="8"/>
      <c r="N15" s="8"/>
      <c r="O15" s="8"/>
      <c r="P15" s="8"/>
      <c r="Q15" s="8"/>
      <c r="R15" s="8"/>
      <c r="S15" s="8"/>
      <c r="T15" s="8"/>
      <c r="U15" s="8"/>
      <c r="V15" s="8"/>
    </row>
    <row r="16" spans="1:22" ht="13.8">
      <c r="A16" s="3" t="s">
        <v>0</v>
      </c>
      <c r="B16" s="8"/>
      <c r="C16" s="8"/>
      <c r="D16" s="91"/>
      <c r="E16" s="8"/>
      <c r="F16" s="91"/>
      <c r="G16" s="8"/>
      <c r="H16" s="8"/>
      <c r="I16" s="8"/>
      <c r="J16" s="8"/>
      <c r="K16" s="8"/>
      <c r="L16" s="8"/>
      <c r="M16" s="8"/>
      <c r="N16" s="8"/>
      <c r="O16" s="8"/>
      <c r="P16" s="8"/>
      <c r="Q16" s="8"/>
      <c r="R16" s="8"/>
      <c r="S16" s="8"/>
      <c r="T16" s="8"/>
      <c r="U16" s="8"/>
      <c r="V16" s="8"/>
    </row>
    <row r="17" spans="1:52" ht="13.8">
      <c r="A17" s="93"/>
      <c r="B17" s="91"/>
      <c r="C17" s="8"/>
      <c r="D17" s="91"/>
      <c r="E17" s="8"/>
      <c r="F17" s="91"/>
      <c r="G17" s="8"/>
      <c r="H17" s="8"/>
      <c r="I17" s="8"/>
      <c r="J17" s="8"/>
      <c r="K17" s="8"/>
      <c r="L17" s="8"/>
      <c r="M17" s="8"/>
      <c r="N17" s="8"/>
      <c r="O17" s="8"/>
      <c r="P17" s="8"/>
      <c r="Q17" s="8"/>
      <c r="R17" s="8"/>
      <c r="S17" s="8"/>
      <c r="T17" s="8"/>
      <c r="U17" s="8"/>
      <c r="V17" s="8"/>
    </row>
    <row r="18" spans="1:52" s="95" customFormat="1" ht="13.8">
      <c r="A18" s="94" t="s">
        <v>78</v>
      </c>
      <c r="B18" s="4">
        <f>IF(D13="","",D13)</f>
        <v>2016</v>
      </c>
      <c r="C18" s="4">
        <f>IF(OR($B$18="",B18="",$D$13="",$D$12=""),"",IF(B18+1-$D$13&lt;$D$12+$D$14,B18+1,""))</f>
        <v>2017</v>
      </c>
      <c r="D18" s="4">
        <f t="shared" ref="D18:V18" si="0">IF(OR($B$18="",C18="",$D$13="",$D$12=""),"",IF(C18+1-$D$13&lt;$D$12+$D$14,C18+1,""))</f>
        <v>2018</v>
      </c>
      <c r="E18" s="4">
        <f t="shared" si="0"/>
        <v>2019</v>
      </c>
      <c r="F18" s="4">
        <f t="shared" si="0"/>
        <v>2020</v>
      </c>
      <c r="G18" s="4">
        <f t="shared" si="0"/>
        <v>2021</v>
      </c>
      <c r="H18" s="4">
        <f t="shared" si="0"/>
        <v>2022</v>
      </c>
      <c r="I18" s="4">
        <f t="shared" si="0"/>
        <v>2023</v>
      </c>
      <c r="J18" s="4">
        <f>IF(OR($B$18="",I18="",$D$13="",$D$12=""),"",IF(I18+1-$D$13&lt;$D$12+$D$14,I18+1,""))</f>
        <v>2024</v>
      </c>
      <c r="K18" s="4">
        <f t="shared" si="0"/>
        <v>2025</v>
      </c>
      <c r="L18" s="4">
        <f t="shared" si="0"/>
        <v>2026</v>
      </c>
      <c r="M18" s="4">
        <f t="shared" si="0"/>
        <v>2027</v>
      </c>
      <c r="N18" s="4">
        <f t="shared" si="0"/>
        <v>2028</v>
      </c>
      <c r="O18" s="4" t="str">
        <f t="shared" si="0"/>
        <v/>
      </c>
      <c r="P18" s="4" t="str">
        <f t="shared" si="0"/>
        <v/>
      </c>
      <c r="Q18" s="4" t="str">
        <f t="shared" si="0"/>
        <v/>
      </c>
      <c r="R18" s="4" t="str">
        <f t="shared" si="0"/>
        <v/>
      </c>
      <c r="S18" s="4" t="str">
        <f t="shared" si="0"/>
        <v/>
      </c>
      <c r="T18" s="4" t="str">
        <f t="shared" si="0"/>
        <v/>
      </c>
      <c r="U18" s="4" t="str">
        <f t="shared" si="0"/>
        <v/>
      </c>
      <c r="V18" s="4" t="str">
        <f t="shared" si="0"/>
        <v/>
      </c>
    </row>
    <row r="19" spans="1:52" s="97" customFormat="1" ht="13.8">
      <c r="A19" s="96"/>
      <c r="B19" s="96"/>
      <c r="C19" s="96"/>
      <c r="D19" s="96"/>
      <c r="E19" s="96"/>
      <c r="F19" s="96"/>
      <c r="G19" s="96"/>
      <c r="H19" s="96"/>
      <c r="I19" s="96"/>
      <c r="J19" s="96"/>
      <c r="K19" s="96"/>
      <c r="L19" s="96"/>
      <c r="M19" s="96"/>
      <c r="N19" s="96"/>
      <c r="O19" s="96"/>
      <c r="P19" s="96"/>
      <c r="Q19" s="96"/>
      <c r="R19" s="96"/>
      <c r="S19" s="96"/>
      <c r="T19" s="96"/>
      <c r="U19" s="96"/>
      <c r="V19" s="96"/>
    </row>
    <row r="20" spans="1:52" ht="13.8">
      <c r="A20" s="98" t="s">
        <v>79</v>
      </c>
      <c r="B20" s="99">
        <f>IF(B23="","",B27+B28-B23)</f>
        <v>0</v>
      </c>
      <c r="C20" s="99">
        <f t="shared" ref="C20:V20" si="1">IF(C23="","",C27+C28-C23)</f>
        <v>0</v>
      </c>
      <c r="D20" s="99">
        <f t="shared" si="1"/>
        <v>0</v>
      </c>
      <c r="E20" s="99">
        <f t="shared" si="1"/>
        <v>0</v>
      </c>
      <c r="F20" s="99">
        <f t="shared" si="1"/>
        <v>0</v>
      </c>
      <c r="G20" s="99">
        <f t="shared" si="1"/>
        <v>0</v>
      </c>
      <c r="H20" s="99">
        <f t="shared" si="1"/>
        <v>0</v>
      </c>
      <c r="I20" s="99">
        <f t="shared" si="1"/>
        <v>0</v>
      </c>
      <c r="J20" s="99">
        <f t="shared" si="1"/>
        <v>0</v>
      </c>
      <c r="K20" s="99">
        <f t="shared" si="1"/>
        <v>0</v>
      </c>
      <c r="L20" s="99">
        <f t="shared" si="1"/>
        <v>0</v>
      </c>
      <c r="M20" s="99">
        <f t="shared" si="1"/>
        <v>0</v>
      </c>
      <c r="N20" s="99">
        <f t="shared" si="1"/>
        <v>0</v>
      </c>
      <c r="O20" s="99">
        <f>IF(O23="","",O27+O28-O23)</f>
        <v>0</v>
      </c>
      <c r="P20" s="99">
        <f t="shared" si="1"/>
        <v>0</v>
      </c>
      <c r="Q20" s="99">
        <f>IF(Q23="","",Q27+Q28-Q23)</f>
        <v>0</v>
      </c>
      <c r="R20" s="99">
        <f t="shared" si="1"/>
        <v>0</v>
      </c>
      <c r="S20" s="99">
        <f t="shared" si="1"/>
        <v>0</v>
      </c>
      <c r="T20" s="99">
        <f t="shared" si="1"/>
        <v>0</v>
      </c>
      <c r="U20" s="99">
        <f t="shared" si="1"/>
        <v>0</v>
      </c>
      <c r="V20" s="99">
        <f t="shared" si="1"/>
        <v>0</v>
      </c>
    </row>
    <row r="21" spans="1:52" ht="13.8">
      <c r="A21" s="98" t="s">
        <v>201</v>
      </c>
      <c r="B21" s="99">
        <f>IF(B27="","",B27*(1-$C$11))</f>
        <v>0</v>
      </c>
      <c r="C21" s="99">
        <f t="shared" ref="C21:N21" si="2">IF(C27="","",C27*(1-$C$11))</f>
        <v>0</v>
      </c>
      <c r="D21" s="99">
        <f t="shared" si="2"/>
        <v>0</v>
      </c>
      <c r="E21" s="99">
        <f t="shared" si="2"/>
        <v>0</v>
      </c>
      <c r="F21" s="99">
        <f t="shared" si="2"/>
        <v>0</v>
      </c>
      <c r="G21" s="99">
        <f t="shared" si="2"/>
        <v>0</v>
      </c>
      <c r="H21" s="99">
        <f t="shared" si="2"/>
        <v>0</v>
      </c>
      <c r="I21" s="99">
        <f t="shared" si="2"/>
        <v>0</v>
      </c>
      <c r="J21" s="99">
        <f t="shared" si="2"/>
        <v>0</v>
      </c>
      <c r="K21" s="99">
        <f t="shared" si="2"/>
        <v>0</v>
      </c>
      <c r="L21" s="99">
        <f t="shared" si="2"/>
        <v>0</v>
      </c>
      <c r="M21" s="99">
        <f>IF(M27="","",M27*(1-$C$11))</f>
        <v>0</v>
      </c>
      <c r="N21" s="99">
        <f t="shared" si="2"/>
        <v>0</v>
      </c>
      <c r="O21" s="99">
        <f>IF(O27="","",O27*(1-$C$11))</f>
        <v>0</v>
      </c>
      <c r="P21" s="99">
        <f t="shared" ref="P21:V21" si="3">IF(P27="","",P27*(1-$C$11))</f>
        <v>0</v>
      </c>
      <c r="Q21" s="99">
        <f t="shared" si="3"/>
        <v>0</v>
      </c>
      <c r="R21" s="99">
        <f t="shared" si="3"/>
        <v>0</v>
      </c>
      <c r="S21" s="99">
        <f t="shared" si="3"/>
        <v>0</v>
      </c>
      <c r="T21" s="99">
        <f t="shared" si="3"/>
        <v>0</v>
      </c>
      <c r="U21" s="99">
        <f t="shared" si="3"/>
        <v>0</v>
      </c>
      <c r="V21" s="99">
        <f t="shared" si="3"/>
        <v>0</v>
      </c>
    </row>
    <row r="22" spans="1:52" ht="13.8">
      <c r="A22" s="98" t="s">
        <v>202</v>
      </c>
      <c r="B22" s="99">
        <f>IF(B28="","",B28*($C$11+(1-$C$11)))</f>
        <v>0</v>
      </c>
      <c r="C22" s="99">
        <f t="shared" ref="C22:N22" si="4">IF(C28="","",C28*($C$11+(1-$C$11)))</f>
        <v>0</v>
      </c>
      <c r="D22" s="99">
        <f t="shared" si="4"/>
        <v>0</v>
      </c>
      <c r="E22" s="99">
        <f t="shared" si="4"/>
        <v>0</v>
      </c>
      <c r="F22" s="99">
        <f t="shared" si="4"/>
        <v>0</v>
      </c>
      <c r="G22" s="99">
        <f t="shared" si="4"/>
        <v>0</v>
      </c>
      <c r="H22" s="99">
        <f t="shared" si="4"/>
        <v>0</v>
      </c>
      <c r="I22" s="99">
        <f t="shared" si="4"/>
        <v>0</v>
      </c>
      <c r="J22" s="99">
        <f>IF(J28="","",J28*($C$11+(1-$C$11)))</f>
        <v>0</v>
      </c>
      <c r="K22" s="99">
        <f t="shared" si="4"/>
        <v>0</v>
      </c>
      <c r="L22" s="99">
        <f t="shared" si="4"/>
        <v>0</v>
      </c>
      <c r="M22" s="99">
        <f t="shared" si="4"/>
        <v>0</v>
      </c>
      <c r="N22" s="99">
        <f t="shared" si="4"/>
        <v>0</v>
      </c>
      <c r="O22" s="99">
        <f t="shared" ref="O22:V22" si="5">IF(O28="","",O28*($C$11+(1-$C$11)))</f>
        <v>0</v>
      </c>
      <c r="P22" s="99">
        <f t="shared" si="5"/>
        <v>0</v>
      </c>
      <c r="Q22" s="99">
        <f t="shared" si="5"/>
        <v>0</v>
      </c>
      <c r="R22" s="99">
        <f t="shared" si="5"/>
        <v>0</v>
      </c>
      <c r="S22" s="99">
        <f t="shared" si="5"/>
        <v>0</v>
      </c>
      <c r="T22" s="99">
        <f t="shared" si="5"/>
        <v>0</v>
      </c>
      <c r="U22" s="99">
        <f t="shared" si="5"/>
        <v>0</v>
      </c>
      <c r="V22" s="99">
        <f t="shared" si="5"/>
        <v>0</v>
      </c>
    </row>
    <row r="23" spans="1:52" ht="13.8">
      <c r="A23" s="98" t="s">
        <v>197</v>
      </c>
      <c r="B23" s="99">
        <f t="shared" ref="B23:M23" si="6">IF(B27="","",B27*$C$11)</f>
        <v>0</v>
      </c>
      <c r="C23" s="99">
        <f t="shared" si="6"/>
        <v>0</v>
      </c>
      <c r="D23" s="99">
        <f t="shared" si="6"/>
        <v>0</v>
      </c>
      <c r="E23" s="99">
        <f t="shared" si="6"/>
        <v>0</v>
      </c>
      <c r="F23" s="99">
        <f t="shared" si="6"/>
        <v>0</v>
      </c>
      <c r="G23" s="99">
        <f t="shared" si="6"/>
        <v>0</v>
      </c>
      <c r="H23" s="99">
        <f t="shared" si="6"/>
        <v>0</v>
      </c>
      <c r="I23" s="99">
        <f t="shared" si="6"/>
        <v>0</v>
      </c>
      <c r="J23" s="99">
        <f t="shared" si="6"/>
        <v>0</v>
      </c>
      <c r="K23" s="99">
        <f t="shared" si="6"/>
        <v>0</v>
      </c>
      <c r="L23" s="99">
        <f t="shared" si="6"/>
        <v>0</v>
      </c>
      <c r="M23" s="99">
        <f t="shared" si="6"/>
        <v>0</v>
      </c>
      <c r="N23" s="99">
        <f t="shared" ref="N23:V23" si="7">IF(N27="","",N27*$C$11)</f>
        <v>0</v>
      </c>
      <c r="O23" s="99">
        <f t="shared" si="7"/>
        <v>0</v>
      </c>
      <c r="P23" s="99">
        <f t="shared" si="7"/>
        <v>0</v>
      </c>
      <c r="Q23" s="99">
        <f t="shared" si="7"/>
        <v>0</v>
      </c>
      <c r="R23" s="99">
        <f t="shared" si="7"/>
        <v>0</v>
      </c>
      <c r="S23" s="99">
        <f t="shared" si="7"/>
        <v>0</v>
      </c>
      <c r="T23" s="99">
        <f t="shared" si="7"/>
        <v>0</v>
      </c>
      <c r="U23" s="99">
        <f t="shared" si="7"/>
        <v>0</v>
      </c>
      <c r="V23" s="99">
        <f t="shared" si="7"/>
        <v>0</v>
      </c>
    </row>
    <row r="24" spans="1:52" ht="13.8">
      <c r="A24" s="98" t="s">
        <v>80</v>
      </c>
      <c r="B24" s="99">
        <f>IF(B18="","",'Príjmy z prevádzky'!D29)</f>
        <v>0</v>
      </c>
      <c r="C24" s="99">
        <f>IF(C18="","",'Príjmy z prevádzky'!E29)</f>
        <v>0</v>
      </c>
      <c r="D24" s="99">
        <f>IF(D18="","",'Príjmy z prevádzky'!F29)</f>
        <v>0</v>
      </c>
      <c r="E24" s="99">
        <f>IF(E18="","",'Príjmy z prevádzky'!G29)</f>
        <v>0</v>
      </c>
      <c r="F24" s="99">
        <f>IF(F18="","",'Príjmy z prevádzky'!H29)</f>
        <v>0</v>
      </c>
      <c r="G24" s="99">
        <f>IF(G18="","",'Príjmy z prevádzky'!I29)</f>
        <v>0</v>
      </c>
      <c r="H24" s="99">
        <f>IF(H18="","",'Príjmy z prevádzky'!J29)</f>
        <v>0</v>
      </c>
      <c r="I24" s="99">
        <f>IF(I18="","",'Príjmy z prevádzky'!K29)</f>
        <v>0</v>
      </c>
      <c r="J24" s="99">
        <f>IF(J18="","",'Príjmy z prevádzky'!L29)</f>
        <v>0</v>
      </c>
      <c r="K24" s="99">
        <f>IF(K18="","",'Príjmy z prevádzky'!M29)</f>
        <v>0</v>
      </c>
      <c r="L24" s="99">
        <f>IF(L18="","",'Príjmy z prevádzky'!N29)</f>
        <v>0</v>
      </c>
      <c r="M24" s="99">
        <f>IF(M18="","",'Príjmy z prevádzky'!O29)</f>
        <v>0</v>
      </c>
      <c r="N24" s="99">
        <f>IF(N18="","",'Príjmy z prevádzky'!P29)</f>
        <v>0</v>
      </c>
      <c r="O24" s="99" t="str">
        <f>IF(O18="","",'Príjmy z prevádzky'!Q29)</f>
        <v/>
      </c>
      <c r="P24" s="99" t="str">
        <f>IF(P18="","",'Príjmy z prevádzky'!R29)</f>
        <v/>
      </c>
      <c r="Q24" s="99" t="str">
        <f>IF(Q18="","",'Príjmy z prevádzky'!S29)</f>
        <v/>
      </c>
      <c r="R24" s="99" t="str">
        <f>IF(R18="","",'Príjmy z prevádzky'!T29)</f>
        <v/>
      </c>
      <c r="S24" s="99" t="str">
        <f>IF(S18="","",'Príjmy z prevádzky'!U29)</f>
        <v/>
      </c>
      <c r="T24" s="99" t="str">
        <f>IF(T18="","",'Príjmy z prevádzky'!V29)</f>
        <v/>
      </c>
      <c r="U24" s="99" t="str">
        <f>IF(U18="","",'Príjmy z prevádzky'!W29)</f>
        <v/>
      </c>
      <c r="V24" s="99" t="str">
        <f>IF(V18="","",'Príjmy z prevádzky'!X29)</f>
        <v/>
      </c>
    </row>
    <row r="25" spans="1:52" ht="13.8">
      <c r="A25" s="100" t="s">
        <v>81</v>
      </c>
      <c r="B25" s="99">
        <f t="shared" ref="B25:M25" si="8">IF(B18="","",SUM(B20:B24))</f>
        <v>0</v>
      </c>
      <c r="C25" s="99">
        <f t="shared" si="8"/>
        <v>0</v>
      </c>
      <c r="D25" s="99">
        <f t="shared" si="8"/>
        <v>0</v>
      </c>
      <c r="E25" s="99">
        <f t="shared" si="8"/>
        <v>0</v>
      </c>
      <c r="F25" s="99">
        <f t="shared" si="8"/>
        <v>0</v>
      </c>
      <c r="G25" s="99">
        <f t="shared" si="8"/>
        <v>0</v>
      </c>
      <c r="H25" s="99">
        <f t="shared" si="8"/>
        <v>0</v>
      </c>
      <c r="I25" s="99">
        <f t="shared" si="8"/>
        <v>0</v>
      </c>
      <c r="J25" s="99">
        <f t="shared" si="8"/>
        <v>0</v>
      </c>
      <c r="K25" s="99">
        <f t="shared" si="8"/>
        <v>0</v>
      </c>
      <c r="L25" s="99">
        <f t="shared" si="8"/>
        <v>0</v>
      </c>
      <c r="M25" s="99">
        <f t="shared" si="8"/>
        <v>0</v>
      </c>
      <c r="N25" s="99">
        <f>IF(N18="","",SUM(N20:N24))</f>
        <v>0</v>
      </c>
      <c r="O25" s="99" t="str">
        <f t="shared" ref="O25:V25" si="9">IF(O18="","",SUM(O20:O24))</f>
        <v/>
      </c>
      <c r="P25" s="99" t="str">
        <f t="shared" si="9"/>
        <v/>
      </c>
      <c r="Q25" s="99" t="str">
        <f t="shared" si="9"/>
        <v/>
      </c>
      <c r="R25" s="99" t="str">
        <f t="shared" si="9"/>
        <v/>
      </c>
      <c r="S25" s="99" t="str">
        <f t="shared" si="9"/>
        <v/>
      </c>
      <c r="T25" s="99" t="str">
        <f t="shared" si="9"/>
        <v/>
      </c>
      <c r="U25" s="99" t="str">
        <f t="shared" si="9"/>
        <v/>
      </c>
      <c r="V25" s="99" t="str">
        <f t="shared" si="9"/>
        <v/>
      </c>
    </row>
    <row r="26" spans="1:52" ht="12.75" customHeight="1">
      <c r="A26" s="100"/>
      <c r="B26" s="99"/>
      <c r="C26" s="99"/>
      <c r="D26" s="99"/>
      <c r="E26" s="99"/>
      <c r="F26" s="99"/>
      <c r="G26" s="99"/>
      <c r="H26" s="99"/>
      <c r="I26" s="99"/>
      <c r="J26" s="99"/>
      <c r="K26" s="99"/>
      <c r="L26" s="99"/>
      <c r="M26" s="99"/>
      <c r="N26" s="99"/>
      <c r="O26" s="99"/>
      <c r="P26" s="99"/>
      <c r="Q26" s="99"/>
      <c r="R26" s="99"/>
      <c r="S26" s="99"/>
      <c r="T26" s="99"/>
      <c r="U26" s="99"/>
      <c r="V26" s="99"/>
    </row>
    <row r="27" spans="1:52" ht="13.8">
      <c r="A27" s="98" t="s">
        <v>82</v>
      </c>
      <c r="B27" s="99">
        <f>IF(B18&gt;2023,0,VLOOKUP(B18,'Investičné výdavky'!$A$121:$C$129,3,FALSE))</f>
        <v>0</v>
      </c>
      <c r="C27" s="99">
        <f>IF(C18&gt;2023,0,VLOOKUP(C18,'Investičné výdavky'!$A$121:$C$129,3,FALSE))</f>
        <v>0</v>
      </c>
      <c r="D27" s="99">
        <f>IF(D18&gt;2023,0,VLOOKUP(D18,'Investičné výdavky'!$A$121:$C$129,3,FALSE))</f>
        <v>0</v>
      </c>
      <c r="E27" s="99">
        <f>IF(E18&gt;2023,0,VLOOKUP(E18,'Investičné výdavky'!$A$121:$C$129,3,FALSE))</f>
        <v>0</v>
      </c>
      <c r="F27" s="99">
        <f>IF(F18&gt;2023,0,VLOOKUP(F18,'Investičné výdavky'!$A$121:$C$129,3,FALSE))</f>
        <v>0</v>
      </c>
      <c r="G27" s="99">
        <f>IF(G18&gt;2023,0,VLOOKUP(G18,'Investičné výdavky'!$A$121:$C$129,3,FALSE))</f>
        <v>0</v>
      </c>
      <c r="H27" s="99">
        <f>IF(H18&gt;2023,0,VLOOKUP(H18,'Investičné výdavky'!$A$121:$C$129,3,FALSE))</f>
        <v>0</v>
      </c>
      <c r="I27" s="99">
        <f>IF(I18&gt;2023,0,VLOOKUP(I18,'Investičné výdavky'!$A$121:$C$129,3,FALSE))</f>
        <v>0</v>
      </c>
      <c r="J27" s="99">
        <f>IF(J18&gt;2023,0,VLOOKUP(J18,'Investičné výdavky'!$A$121:$C$129,3,FALSE))</f>
        <v>0</v>
      </c>
      <c r="K27" s="99">
        <f>IF(K18&gt;2023,0,VLOOKUP(K18,'Investičné výdavky'!$A$121:$C$129,3,FALSE))</f>
        <v>0</v>
      </c>
      <c r="L27" s="99">
        <f>IF(L18&gt;2023,0,VLOOKUP(L18,'Investičné výdavky'!$A$121:$C$129,3,FALSE))</f>
        <v>0</v>
      </c>
      <c r="M27" s="99">
        <f>IF(M18&gt;2023,0,VLOOKUP(M18,'Investičné výdavky'!$A$121:$C$129,3,FALSE))</f>
        <v>0</v>
      </c>
      <c r="N27" s="99">
        <f>IF(N18&gt;2023,0,VLOOKUP(N18,'Investičné výdavky'!$A$121:$C$129,3,FALSE))</f>
        <v>0</v>
      </c>
      <c r="O27" s="99">
        <f>IF(O18&gt;2023,0,VLOOKUP(O18,'Investičné výdavky'!$A$121:$C$129,3,FALSE))</f>
        <v>0</v>
      </c>
      <c r="P27" s="99">
        <f>IF(P18&gt;2023,0,VLOOKUP(P18,'Investičné výdavky'!$A$121:$C$129,3,FALSE))</f>
        <v>0</v>
      </c>
      <c r="Q27" s="99">
        <f>IF(Q18&gt;2023,0,VLOOKUP(Q18,'Investičné výdavky'!$A$121:$C$129,3,FALSE))</f>
        <v>0</v>
      </c>
      <c r="R27" s="99">
        <f>IF(R18&gt;2023,0,VLOOKUP(R18,'Investičné výdavky'!$A$121:$C$129,3,FALSE))</f>
        <v>0</v>
      </c>
      <c r="S27" s="99">
        <f>IF(S18&gt;2023,0,VLOOKUP(S18,'Investičné výdavky'!$A$121:$C$129,3,FALSE))</f>
        <v>0</v>
      </c>
      <c r="T27" s="99">
        <f>IF(T18&gt;2023,0,VLOOKUP(T18,'Investičné výdavky'!$A$121:$C$129,3,FALSE))</f>
        <v>0</v>
      </c>
      <c r="U27" s="99">
        <f>IF(U18&gt;2023,0,VLOOKUP(U18,'Investičné výdavky'!$A$121:$C$129,3,FALSE))</f>
        <v>0</v>
      </c>
      <c r="V27" s="99">
        <f>IF(V18&gt;2023,0,VLOOKUP(V18,'Investičné výdavky'!$A$121:$C$129,3,FALSE))</f>
        <v>0</v>
      </c>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c r="AU27" s="99"/>
      <c r="AV27" s="99"/>
      <c r="AW27" s="99"/>
      <c r="AX27" s="99"/>
      <c r="AY27" s="99"/>
      <c r="AZ27" s="99"/>
    </row>
    <row r="28" spans="1:52" ht="13.8">
      <c r="A28" s="98" t="s">
        <v>83</v>
      </c>
      <c r="B28" s="99">
        <f>IF(B18&gt;2023,0,VLOOKUP(B18,'Investičné výdavky'!$A$121:$D$129,4,FALSE))</f>
        <v>0</v>
      </c>
      <c r="C28" s="99">
        <f>IF(C18&gt;2023,0,VLOOKUP(C18,'Investičné výdavky'!$A$121:$D$129,4,FALSE))</f>
        <v>0</v>
      </c>
      <c r="D28" s="99">
        <f>IF(D18&gt;2023,0,VLOOKUP(D18,'Investičné výdavky'!$A$121:$D$129,4,FALSE))</f>
        <v>0</v>
      </c>
      <c r="E28" s="99">
        <f>IF(E18&gt;2023,0,VLOOKUP(E18,'Investičné výdavky'!$A$121:$D$129,4,FALSE))</f>
        <v>0</v>
      </c>
      <c r="F28" s="99">
        <f>IF(F18&gt;2023,0,VLOOKUP(F18,'Investičné výdavky'!$A$121:$D$129,4,FALSE))</f>
        <v>0</v>
      </c>
      <c r="G28" s="99">
        <f>IF(G18&gt;2023,0,VLOOKUP(G18,'Investičné výdavky'!$A$121:$D$129,4,FALSE))</f>
        <v>0</v>
      </c>
      <c r="H28" s="99">
        <f>IF(H18&gt;2023,0,VLOOKUP(H18,'Investičné výdavky'!$A$121:$D$129,4,FALSE))</f>
        <v>0</v>
      </c>
      <c r="I28" s="99">
        <f>IF(I18&gt;2023,0,VLOOKUP(I18,'Investičné výdavky'!$A$121:$D$129,4,FALSE))</f>
        <v>0</v>
      </c>
      <c r="J28" s="99">
        <f>IF(J18&gt;2023,0,VLOOKUP(J18,'Investičné výdavky'!$A$121:$D$129,4,FALSE))</f>
        <v>0</v>
      </c>
      <c r="K28" s="99">
        <f>IF(K18&gt;2023,0,VLOOKUP(K18,'Investičné výdavky'!$A$121:$D$129,4,FALSE))</f>
        <v>0</v>
      </c>
      <c r="L28" s="99">
        <f>IF(L18&gt;2023,0,VLOOKUP(L18,'Investičné výdavky'!$A$121:$D$129,4,FALSE))</f>
        <v>0</v>
      </c>
      <c r="M28" s="99">
        <f>IF(M18&gt;2023,0,VLOOKUP(M18,'Investičné výdavky'!$A$121:$D$129,4,FALSE))</f>
        <v>0</v>
      </c>
      <c r="N28" s="99">
        <f>IF(N18&gt;2023,0,VLOOKUP(N18,'Investičné výdavky'!$A$121:$D$129,4,FALSE))</f>
        <v>0</v>
      </c>
      <c r="O28" s="99">
        <f>IF(O18&gt;2023,0,VLOOKUP(O18,'Investičné výdavky'!$A$121:$D$129,4,FALSE))</f>
        <v>0</v>
      </c>
      <c r="P28" s="99">
        <f>IF(P18&gt;2023,0,VLOOKUP(P18,'Investičné výdavky'!$A$121:$D$129,4,FALSE))</f>
        <v>0</v>
      </c>
      <c r="Q28" s="99">
        <f>IF(Q18&gt;2023,0,VLOOKUP(Q18,'Investičné výdavky'!$A$121:$D$129,4,FALSE))</f>
        <v>0</v>
      </c>
      <c r="R28" s="99">
        <f>IF(R18&gt;2023,0,VLOOKUP(R18,'Investičné výdavky'!$A$121:$D$129,4,FALSE))</f>
        <v>0</v>
      </c>
      <c r="S28" s="99">
        <f>IF(S18&gt;2023,0,VLOOKUP(S18,'Investičné výdavky'!$A$121:$D$129,4,FALSE))</f>
        <v>0</v>
      </c>
      <c r="T28" s="99">
        <f>IF(T18&gt;2023,0,VLOOKUP(T18,'Investičné výdavky'!$A$121:$D$129,4,FALSE))</f>
        <v>0</v>
      </c>
      <c r="U28" s="99">
        <f>IF(U18&gt;2023,0,VLOOKUP(U18,'Investičné výdavky'!$A$121:$D$129,4,FALSE))</f>
        <v>0</v>
      </c>
      <c r="V28" s="99">
        <f>IF(V18&gt;2023,0,VLOOKUP(V18,'Investičné výdavky'!$A$121:$D$129,4,FALSE))</f>
        <v>0</v>
      </c>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row>
    <row r="29" spans="1:52" ht="13.8">
      <c r="A29" s="98" t="s">
        <v>84</v>
      </c>
      <c r="B29" s="194">
        <v>0</v>
      </c>
      <c r="C29" s="194">
        <v>0</v>
      </c>
      <c r="D29" s="194">
        <v>0</v>
      </c>
      <c r="E29" s="194">
        <v>0</v>
      </c>
      <c r="F29" s="194">
        <v>0</v>
      </c>
      <c r="G29" s="194">
        <v>0</v>
      </c>
      <c r="H29" s="99">
        <f>'Odpisy - daňové'!I14</f>
        <v>0</v>
      </c>
      <c r="I29" s="99">
        <f>'Odpisy - daňové'!J14</f>
        <v>0</v>
      </c>
      <c r="J29" s="99">
        <f>'Odpisy - daňové'!K14</f>
        <v>0</v>
      </c>
      <c r="K29" s="99">
        <f>'Odpisy - daňové'!L14</f>
        <v>0</v>
      </c>
      <c r="L29" s="99">
        <f>'Odpisy - daňové'!M14</f>
        <v>0</v>
      </c>
      <c r="M29" s="99">
        <v>0</v>
      </c>
      <c r="N29" s="99">
        <v>0</v>
      </c>
      <c r="O29" s="99">
        <v>0</v>
      </c>
      <c r="P29" s="99">
        <v>0</v>
      </c>
      <c r="Q29" s="99">
        <v>0</v>
      </c>
      <c r="R29" s="99">
        <v>0</v>
      </c>
      <c r="S29" s="99">
        <v>0</v>
      </c>
      <c r="T29" s="99">
        <v>0</v>
      </c>
      <c r="U29" s="99">
        <v>0</v>
      </c>
      <c r="V29" s="99">
        <v>0</v>
      </c>
    </row>
    <row r="30" spans="1:52" ht="13.8">
      <c r="A30" s="98" t="s">
        <v>85</v>
      </c>
      <c r="B30" s="99">
        <f>IF(B18="","",'Výdavky na prevádzku'!D68)</f>
        <v>0</v>
      </c>
      <c r="C30" s="99">
        <f>IF(C18="","",'Výdavky na prevádzku'!E68)</f>
        <v>0</v>
      </c>
      <c r="D30" s="99">
        <f>IF(D18="","",'Výdavky na prevádzku'!F68)</f>
        <v>0</v>
      </c>
      <c r="E30" s="99">
        <f>IF(E18="","",'Výdavky na prevádzku'!G68)</f>
        <v>0</v>
      </c>
      <c r="F30" s="99">
        <f>IF(F18="","",'Výdavky na prevádzku'!H68)</f>
        <v>0</v>
      </c>
      <c r="G30" s="99">
        <f>IF(G18="","",'Výdavky na prevádzku'!I68)</f>
        <v>0</v>
      </c>
      <c r="H30" s="99">
        <f>IF(H18="","",'Výdavky na prevádzku'!J68)</f>
        <v>0</v>
      </c>
      <c r="I30" s="99">
        <f>IF(I18="","",'Výdavky na prevádzku'!K68)</f>
        <v>0</v>
      </c>
      <c r="J30" s="99">
        <f>IF(J18="","",'Výdavky na prevádzku'!L68)</f>
        <v>0</v>
      </c>
      <c r="K30" s="99">
        <f>IF(K18="","",'Výdavky na prevádzku'!M68)</f>
        <v>0</v>
      </c>
      <c r="L30" s="99">
        <f>IF(L18="","",'Výdavky na prevádzku'!N68)</f>
        <v>0</v>
      </c>
      <c r="M30" s="99">
        <f>IF(M18="","",'Výdavky na prevádzku'!O68)</f>
        <v>0</v>
      </c>
      <c r="N30" s="99">
        <f>IF(N18="","",'Výdavky na prevádzku'!P68)</f>
        <v>0</v>
      </c>
      <c r="O30" s="99" t="str">
        <f>IF(O18="","",'Výdavky na prevádzku'!Q68)</f>
        <v/>
      </c>
      <c r="P30" s="99" t="str">
        <f>IF(P18="","",'Výdavky na prevádzku'!R68)</f>
        <v/>
      </c>
      <c r="Q30" s="99" t="str">
        <f>IF(Q18="","",'Výdavky na prevádzku'!S68)</f>
        <v/>
      </c>
      <c r="R30" s="99" t="str">
        <f>IF(R18="","",'Výdavky na prevádzku'!T68)</f>
        <v/>
      </c>
      <c r="S30" s="99" t="str">
        <f>IF(S18="","",'Výdavky na prevádzku'!U68)</f>
        <v/>
      </c>
      <c r="T30" s="99" t="str">
        <f>IF(T18="","",'Výdavky na prevádzku'!V68)</f>
        <v/>
      </c>
      <c r="U30" s="99" t="str">
        <f>IF(U18="","",'Výdavky na prevádzku'!W68)</f>
        <v/>
      </c>
      <c r="V30" s="99" t="str">
        <f>IF(V18="","",'Výdavky na prevádzku'!X68)</f>
        <v/>
      </c>
    </row>
    <row r="31" spans="1:52" ht="13.8">
      <c r="A31" s="98" t="s">
        <v>86</v>
      </c>
      <c r="B31" s="99">
        <f>IF(B18="","",IF(Úver!B11=0,Úver!B14,Úver!B11))</f>
        <v>0</v>
      </c>
      <c r="C31" s="99">
        <f>IF(C18="","",IF(Úver!C11=0,Úver!C14,Úver!C11))</f>
        <v>0</v>
      </c>
      <c r="D31" s="99">
        <f>IF(D18="","",IF(Úver!D11=0,Úver!D14,Úver!D11))</f>
        <v>0</v>
      </c>
      <c r="E31" s="99">
        <f>IF(E18="","",IF(Úver!E11=0,Úver!E14,Úver!E11))</f>
        <v>0</v>
      </c>
      <c r="F31" s="99">
        <f>IF(F18="","",IF(Úver!F11=0,Úver!F14,Úver!F11))</f>
        <v>0</v>
      </c>
      <c r="G31" s="99">
        <f>IF(G18="","",IF(Úver!G11=0,Úver!G14,Úver!G11))</f>
        <v>0</v>
      </c>
      <c r="H31" s="99">
        <f>IF(H18="","",IF(Úver!H11=0,Úver!H14,Úver!H11))</f>
        <v>0</v>
      </c>
      <c r="I31" s="99">
        <f>IF(I18="","",IF(Úver!I11=0,Úver!I14,Úver!I11))</f>
        <v>0</v>
      </c>
      <c r="J31" s="99">
        <f>IF(J18="","",IF(Úver!J11=0,Úver!J14,Úver!J11))</f>
        <v>0</v>
      </c>
      <c r="K31" s="99">
        <f>IF(K18="","",IF(Úver!K11=0,Úver!K14,Úver!K11))</f>
        <v>0</v>
      </c>
      <c r="L31" s="99">
        <f>IF(L18="","",IF(Úver!L11=0,Úver!L14,Úver!L11))</f>
        <v>0</v>
      </c>
      <c r="M31" s="99">
        <f>IF(M18="","",IF(Úver!M11=0,Úver!M14,Úver!M11))</f>
        <v>0</v>
      </c>
      <c r="N31" s="99">
        <f>IF(N18="","",IF(Úver!N11=0,Úver!N14,Úver!N11))</f>
        <v>0</v>
      </c>
      <c r="O31" s="99" t="str">
        <f>IF(O18="","",IF(Úver!O11=0,Úver!O14,Úver!O11))</f>
        <v/>
      </c>
      <c r="P31" s="99" t="str">
        <f>IF(P18="","",IF(Úver!P11=0,Úver!P14,Úver!P11))</f>
        <v/>
      </c>
      <c r="Q31" s="99" t="str">
        <f>IF(Q18="","",IF(Úver!Q11=0,Úver!Q14,Úver!Q11))</f>
        <v/>
      </c>
      <c r="R31" s="99" t="str">
        <f>IF(R18="","",IF(Úver!R11=0,Úver!R14,Úver!R11))</f>
        <v/>
      </c>
      <c r="S31" s="99" t="str">
        <f>IF(S18="","",IF(Úver!S11=0,Úver!S14,Úver!S11))</f>
        <v/>
      </c>
      <c r="T31" s="99" t="str">
        <f>IF(T18="","",IF(Úver!T11=0,Úver!T14,Úver!T11))</f>
        <v/>
      </c>
      <c r="U31" s="99" t="str">
        <f>IF(U18="","",IF(Úver!U11=0,Úver!U14,Úver!U11))</f>
        <v/>
      </c>
      <c r="V31" s="99" t="str">
        <f>IF(V18="","",IF(Úver!V11=0,Úver!V14,Úver!V11))</f>
        <v/>
      </c>
    </row>
    <row r="32" spans="1:52" ht="13.8">
      <c r="A32" s="98" t="s">
        <v>87</v>
      </c>
      <c r="B32" s="99">
        <f>IF(B18="","",Úver!B13)</f>
        <v>0</v>
      </c>
      <c r="C32" s="99">
        <f>IF(C18="","",Úver!C13)</f>
        <v>0</v>
      </c>
      <c r="D32" s="99">
        <f>IF(D18="","",Úver!D13)</f>
        <v>0</v>
      </c>
      <c r="E32" s="99">
        <f>IF(E18="","",Úver!E13)</f>
        <v>0</v>
      </c>
      <c r="F32" s="99">
        <f>IF(F18="","",Úver!F13)</f>
        <v>0</v>
      </c>
      <c r="G32" s="99">
        <f>IF(G18="","",Úver!G13)</f>
        <v>0</v>
      </c>
      <c r="H32" s="99">
        <f>IF(H18="","",Úver!H13)</f>
        <v>0</v>
      </c>
      <c r="I32" s="99">
        <f>IF(I18="","",Úver!I13)</f>
        <v>0</v>
      </c>
      <c r="J32" s="99">
        <f>IF(J18="","",Úver!J13)</f>
        <v>0</v>
      </c>
      <c r="K32" s="99">
        <f>IF(K18="","",Úver!K13)</f>
        <v>0</v>
      </c>
      <c r="L32" s="99">
        <f>IF(L18="","",Úver!L13)</f>
        <v>0</v>
      </c>
      <c r="M32" s="99">
        <f>IF(M18="","",Úver!M13)</f>
        <v>0</v>
      </c>
      <c r="N32" s="99">
        <f>IF(N18="","",Úver!N13)</f>
        <v>0</v>
      </c>
      <c r="O32" s="99" t="str">
        <f>IF(O18="","",Úver!O13)</f>
        <v/>
      </c>
      <c r="P32" s="99" t="str">
        <f>IF(P18="","",Úver!P13)</f>
        <v/>
      </c>
      <c r="Q32" s="99" t="str">
        <f>IF(Q18="","",Úver!Q13)</f>
        <v/>
      </c>
      <c r="R32" s="99" t="str">
        <f>IF(R18="","",Úver!R13)</f>
        <v/>
      </c>
      <c r="S32" s="99" t="str">
        <f>IF(S18="","",Úver!S13)</f>
        <v/>
      </c>
      <c r="T32" s="99" t="str">
        <f>IF(T18="","",Úver!T13)</f>
        <v/>
      </c>
      <c r="U32" s="99" t="str">
        <f>IF(U18="","",Úver!U13)</f>
        <v/>
      </c>
      <c r="V32" s="99" t="str">
        <f>IF(V18="","",Úver!V13)</f>
        <v/>
      </c>
    </row>
    <row r="33" spans="1:22" ht="13.8">
      <c r="A33" s="98" t="s">
        <v>88</v>
      </c>
      <c r="B33" s="99">
        <v>0</v>
      </c>
      <c r="C33" s="99">
        <f t="shared" ref="C33:V33" si="10">IF(C18="","",IF(B34&gt;0,B34,0))</f>
        <v>0</v>
      </c>
      <c r="D33" s="99">
        <f t="shared" si="10"/>
        <v>0</v>
      </c>
      <c r="E33" s="99">
        <f t="shared" si="10"/>
        <v>0</v>
      </c>
      <c r="F33" s="99">
        <f t="shared" si="10"/>
        <v>0</v>
      </c>
      <c r="G33" s="99">
        <f t="shared" si="10"/>
        <v>0</v>
      </c>
      <c r="H33" s="99">
        <f t="shared" si="10"/>
        <v>0</v>
      </c>
      <c r="I33" s="99">
        <f t="shared" si="10"/>
        <v>0</v>
      </c>
      <c r="J33" s="99">
        <f t="shared" si="10"/>
        <v>0</v>
      </c>
      <c r="K33" s="99">
        <f t="shared" si="10"/>
        <v>0</v>
      </c>
      <c r="L33" s="99">
        <f t="shared" si="10"/>
        <v>0</v>
      </c>
      <c r="M33" s="99">
        <f t="shared" si="10"/>
        <v>0</v>
      </c>
      <c r="N33" s="99">
        <f t="shared" si="10"/>
        <v>0</v>
      </c>
      <c r="O33" s="99" t="str">
        <f t="shared" si="10"/>
        <v/>
      </c>
      <c r="P33" s="99" t="str">
        <f t="shared" si="10"/>
        <v/>
      </c>
      <c r="Q33" s="99" t="str">
        <f t="shared" si="10"/>
        <v/>
      </c>
      <c r="R33" s="99" t="str">
        <f t="shared" si="10"/>
        <v/>
      </c>
      <c r="S33" s="99" t="str">
        <f t="shared" si="10"/>
        <v/>
      </c>
      <c r="T33" s="99" t="str">
        <f t="shared" si="10"/>
        <v/>
      </c>
      <c r="U33" s="99" t="str">
        <f t="shared" si="10"/>
        <v/>
      </c>
      <c r="V33" s="99" t="str">
        <f t="shared" si="10"/>
        <v/>
      </c>
    </row>
    <row r="34" spans="1:22" s="198" customFormat="1" ht="13.8" hidden="1">
      <c r="A34" s="196" t="s">
        <v>203</v>
      </c>
      <c r="B34" s="197">
        <f t="shared" ref="B34:V34" si="11">(B24-B30-B32-B48*(IF($B27&gt;0,$B21/$B27,$B$27)))*0.22</f>
        <v>0</v>
      </c>
      <c r="C34" s="197">
        <f t="shared" si="11"/>
        <v>0</v>
      </c>
      <c r="D34" s="197">
        <f t="shared" si="11"/>
        <v>0</v>
      </c>
      <c r="E34" s="197">
        <f t="shared" si="11"/>
        <v>0</v>
      </c>
      <c r="F34" s="197">
        <f t="shared" si="11"/>
        <v>0</v>
      </c>
      <c r="G34" s="197">
        <f t="shared" si="11"/>
        <v>0</v>
      </c>
      <c r="H34" s="197">
        <f t="shared" si="11"/>
        <v>0</v>
      </c>
      <c r="I34" s="197">
        <f t="shared" si="11"/>
        <v>0</v>
      </c>
      <c r="J34" s="197">
        <f t="shared" si="11"/>
        <v>0</v>
      </c>
      <c r="K34" s="197">
        <f t="shared" si="11"/>
        <v>0</v>
      </c>
      <c r="L34" s="197">
        <f t="shared" si="11"/>
        <v>0</v>
      </c>
      <c r="M34" s="99">
        <f t="shared" si="11"/>
        <v>0</v>
      </c>
      <c r="N34" s="99">
        <f t="shared" si="11"/>
        <v>0</v>
      </c>
      <c r="O34" s="99" t="e">
        <f t="shared" si="11"/>
        <v>#VALUE!</v>
      </c>
      <c r="P34" s="99" t="e">
        <f t="shared" si="11"/>
        <v>#VALUE!</v>
      </c>
      <c r="Q34" s="99" t="e">
        <f t="shared" si="11"/>
        <v>#VALUE!</v>
      </c>
      <c r="R34" s="99" t="e">
        <f t="shared" si="11"/>
        <v>#VALUE!</v>
      </c>
      <c r="S34" s="99" t="e">
        <f t="shared" si="11"/>
        <v>#VALUE!</v>
      </c>
      <c r="T34" s="99" t="e">
        <f t="shared" si="11"/>
        <v>#VALUE!</v>
      </c>
      <c r="U34" s="99" t="e">
        <f t="shared" si="11"/>
        <v>#VALUE!</v>
      </c>
      <c r="V34" s="99" t="e">
        <f t="shared" si="11"/>
        <v>#VALUE!</v>
      </c>
    </row>
    <row r="35" spans="1:22" s="198" customFormat="1" ht="13.8" hidden="1">
      <c r="A35" s="196" t="s">
        <v>204</v>
      </c>
      <c r="B35" s="197">
        <f t="shared" ref="B35:V35" si="12">(B24-B30-B32-B49)*0.22</f>
        <v>0</v>
      </c>
      <c r="C35" s="197">
        <f t="shared" si="12"/>
        <v>0</v>
      </c>
      <c r="D35" s="197">
        <f t="shared" si="12"/>
        <v>0</v>
      </c>
      <c r="E35" s="197">
        <f t="shared" si="12"/>
        <v>0</v>
      </c>
      <c r="F35" s="197">
        <f t="shared" si="12"/>
        <v>0</v>
      </c>
      <c r="G35" s="197">
        <f t="shared" si="12"/>
        <v>0</v>
      </c>
      <c r="H35" s="197">
        <f t="shared" si="12"/>
        <v>0</v>
      </c>
      <c r="I35" s="197">
        <f t="shared" si="12"/>
        <v>0</v>
      </c>
      <c r="J35" s="197">
        <f t="shared" si="12"/>
        <v>0</v>
      </c>
      <c r="K35" s="197">
        <f t="shared" si="12"/>
        <v>0</v>
      </c>
      <c r="L35" s="197">
        <f t="shared" si="12"/>
        <v>0</v>
      </c>
      <c r="M35" s="99">
        <f t="shared" si="12"/>
        <v>0</v>
      </c>
      <c r="N35" s="99">
        <f t="shared" si="12"/>
        <v>0</v>
      </c>
      <c r="O35" s="99" t="e">
        <f t="shared" si="12"/>
        <v>#VALUE!</v>
      </c>
      <c r="P35" s="99" t="e">
        <f t="shared" si="12"/>
        <v>#VALUE!</v>
      </c>
      <c r="Q35" s="99" t="e">
        <f t="shared" si="12"/>
        <v>#VALUE!</v>
      </c>
      <c r="R35" s="99" t="e">
        <f t="shared" si="12"/>
        <v>#VALUE!</v>
      </c>
      <c r="S35" s="99" t="e">
        <f t="shared" si="12"/>
        <v>#VALUE!</v>
      </c>
      <c r="T35" s="99" t="e">
        <f t="shared" si="12"/>
        <v>#VALUE!</v>
      </c>
      <c r="U35" s="99" t="e">
        <f t="shared" si="12"/>
        <v>#VALUE!</v>
      </c>
      <c r="V35" s="99" t="e">
        <f t="shared" si="12"/>
        <v>#VALUE!</v>
      </c>
    </row>
    <row r="36" spans="1:22" ht="13.8">
      <c r="A36" s="100" t="s">
        <v>89</v>
      </c>
      <c r="B36" s="99">
        <f>IF(B18="","",SUM(B27:B33))</f>
        <v>0</v>
      </c>
      <c r="C36" s="99">
        <f t="shared" ref="C36:V36" si="13">IF(C18="","",SUM(C27:C33))</f>
        <v>0</v>
      </c>
      <c r="D36" s="99">
        <f t="shared" si="13"/>
        <v>0</v>
      </c>
      <c r="E36" s="99">
        <f t="shared" si="13"/>
        <v>0</v>
      </c>
      <c r="F36" s="99">
        <f t="shared" si="13"/>
        <v>0</v>
      </c>
      <c r="G36" s="99">
        <f t="shared" si="13"/>
        <v>0</v>
      </c>
      <c r="H36" s="99">
        <f t="shared" si="13"/>
        <v>0</v>
      </c>
      <c r="I36" s="99">
        <f t="shared" si="13"/>
        <v>0</v>
      </c>
      <c r="J36" s="99">
        <f t="shared" si="13"/>
        <v>0</v>
      </c>
      <c r="K36" s="99">
        <f t="shared" si="13"/>
        <v>0</v>
      </c>
      <c r="L36" s="99">
        <f t="shared" si="13"/>
        <v>0</v>
      </c>
      <c r="M36" s="99">
        <f t="shared" si="13"/>
        <v>0</v>
      </c>
      <c r="N36" s="99">
        <f t="shared" si="13"/>
        <v>0</v>
      </c>
      <c r="O36" s="99" t="str">
        <f t="shared" si="13"/>
        <v/>
      </c>
      <c r="P36" s="99" t="str">
        <f t="shared" si="13"/>
        <v/>
      </c>
      <c r="Q36" s="99" t="str">
        <f t="shared" si="13"/>
        <v/>
      </c>
      <c r="R36" s="99" t="str">
        <f t="shared" si="13"/>
        <v/>
      </c>
      <c r="S36" s="99" t="str">
        <f t="shared" si="13"/>
        <v/>
      </c>
      <c r="T36" s="99" t="str">
        <f t="shared" si="13"/>
        <v/>
      </c>
      <c r="U36" s="99" t="str">
        <f t="shared" si="13"/>
        <v/>
      </c>
      <c r="V36" s="99" t="str">
        <f t="shared" si="13"/>
        <v/>
      </c>
    </row>
    <row r="37" spans="1:22" ht="13.8">
      <c r="A37" s="100"/>
      <c r="B37" s="99"/>
      <c r="C37" s="99"/>
      <c r="D37" s="99"/>
      <c r="E37" s="99"/>
      <c r="F37" s="99"/>
      <c r="G37" s="99"/>
      <c r="H37" s="99"/>
      <c r="I37" s="99"/>
      <c r="J37" s="99"/>
      <c r="K37" s="99"/>
      <c r="L37" s="99"/>
      <c r="M37" s="99"/>
      <c r="N37" s="99"/>
      <c r="O37" s="99"/>
      <c r="P37" s="99"/>
      <c r="Q37" s="99"/>
      <c r="R37" s="99"/>
      <c r="S37" s="99"/>
      <c r="T37" s="99"/>
      <c r="U37" s="99"/>
      <c r="V37" s="99"/>
    </row>
    <row r="38" spans="1:22" ht="13.8">
      <c r="A38" s="100" t="s">
        <v>90</v>
      </c>
      <c r="B38" s="99">
        <f t="shared" ref="B38:V38" si="14">IF(B18="","",B25-B36)</f>
        <v>0</v>
      </c>
      <c r="C38" s="99">
        <f t="shared" si="14"/>
        <v>0</v>
      </c>
      <c r="D38" s="99">
        <f t="shared" si="14"/>
        <v>0</v>
      </c>
      <c r="E38" s="99">
        <f t="shared" si="14"/>
        <v>0</v>
      </c>
      <c r="F38" s="99">
        <f t="shared" si="14"/>
        <v>0</v>
      </c>
      <c r="G38" s="99">
        <f t="shared" si="14"/>
        <v>0</v>
      </c>
      <c r="H38" s="99">
        <f t="shared" si="14"/>
        <v>0</v>
      </c>
      <c r="I38" s="99">
        <f t="shared" si="14"/>
        <v>0</v>
      </c>
      <c r="J38" s="99">
        <f t="shared" si="14"/>
        <v>0</v>
      </c>
      <c r="K38" s="99">
        <f t="shared" si="14"/>
        <v>0</v>
      </c>
      <c r="L38" s="99">
        <f t="shared" si="14"/>
        <v>0</v>
      </c>
      <c r="M38" s="99">
        <f t="shared" si="14"/>
        <v>0</v>
      </c>
      <c r="N38" s="99">
        <f t="shared" si="14"/>
        <v>0</v>
      </c>
      <c r="O38" s="99" t="str">
        <f t="shared" si="14"/>
        <v/>
      </c>
      <c r="P38" s="99" t="str">
        <f t="shared" si="14"/>
        <v/>
      </c>
      <c r="Q38" s="99" t="str">
        <f t="shared" si="14"/>
        <v/>
      </c>
      <c r="R38" s="99" t="str">
        <f t="shared" si="14"/>
        <v/>
      </c>
      <c r="S38" s="99" t="str">
        <f t="shared" si="14"/>
        <v/>
      </c>
      <c r="T38" s="99" t="str">
        <f t="shared" si="14"/>
        <v/>
      </c>
      <c r="U38" s="99" t="str">
        <f t="shared" si="14"/>
        <v/>
      </c>
      <c r="V38" s="99" t="str">
        <f t="shared" si="14"/>
        <v/>
      </c>
    </row>
    <row r="39" spans="1:22" s="103" customFormat="1" ht="13.8">
      <c r="A39" s="100" t="s">
        <v>91</v>
      </c>
      <c r="B39" s="101">
        <f>IF(B18="","",B38)</f>
        <v>0</v>
      </c>
      <c r="C39" s="102">
        <f t="shared" ref="C39:V39" si="15">IF(C18="","",B39+C38)</f>
        <v>0</v>
      </c>
      <c r="D39" s="102">
        <f t="shared" si="15"/>
        <v>0</v>
      </c>
      <c r="E39" s="102">
        <f t="shared" si="15"/>
        <v>0</v>
      </c>
      <c r="F39" s="102">
        <f t="shared" si="15"/>
        <v>0</v>
      </c>
      <c r="G39" s="102">
        <f t="shared" si="15"/>
        <v>0</v>
      </c>
      <c r="H39" s="102">
        <f t="shared" si="15"/>
        <v>0</v>
      </c>
      <c r="I39" s="102">
        <f t="shared" si="15"/>
        <v>0</v>
      </c>
      <c r="J39" s="102">
        <f t="shared" si="15"/>
        <v>0</v>
      </c>
      <c r="K39" s="102">
        <f t="shared" si="15"/>
        <v>0</v>
      </c>
      <c r="L39" s="102">
        <f t="shared" si="15"/>
        <v>0</v>
      </c>
      <c r="M39" s="200">
        <f t="shared" si="15"/>
        <v>0</v>
      </c>
      <c r="N39" s="200">
        <f t="shared" si="15"/>
        <v>0</v>
      </c>
      <c r="O39" s="200" t="str">
        <f t="shared" si="15"/>
        <v/>
      </c>
      <c r="P39" s="200" t="str">
        <f t="shared" si="15"/>
        <v/>
      </c>
      <c r="Q39" s="200" t="str">
        <f t="shared" si="15"/>
        <v/>
      </c>
      <c r="R39" s="200" t="str">
        <f t="shared" si="15"/>
        <v/>
      </c>
      <c r="S39" s="200" t="str">
        <f t="shared" si="15"/>
        <v/>
      </c>
      <c r="T39" s="200" t="str">
        <f t="shared" si="15"/>
        <v/>
      </c>
      <c r="U39" s="200" t="str">
        <f t="shared" si="15"/>
        <v/>
      </c>
      <c r="V39" s="200" t="str">
        <f t="shared" si="15"/>
        <v/>
      </c>
    </row>
    <row r="40" spans="1:22" ht="13.8">
      <c r="A40" s="100"/>
      <c r="B40" s="104"/>
      <c r="C40" s="105"/>
      <c r="D40" s="105"/>
      <c r="E40" s="105"/>
      <c r="F40" s="105"/>
      <c r="G40" s="105"/>
      <c r="H40" s="105"/>
      <c r="I40" s="105"/>
      <c r="J40" s="105"/>
      <c r="K40" s="105"/>
      <c r="L40" s="105"/>
      <c r="M40" s="105"/>
      <c r="N40" s="105"/>
      <c r="O40" s="105"/>
      <c r="P40" s="105"/>
      <c r="Q40" s="105"/>
      <c r="R40" s="105"/>
      <c r="S40" s="105"/>
      <c r="T40" s="105"/>
      <c r="U40" s="105"/>
      <c r="V40" s="105"/>
    </row>
    <row r="41" spans="1:22" ht="13.8">
      <c r="A41" s="98" t="s">
        <v>92</v>
      </c>
      <c r="B41" s="98">
        <f t="shared" ref="B41:V41" si="16">IF(B18="","",B24-B30-B29+B46)</f>
        <v>0</v>
      </c>
      <c r="C41" s="98">
        <f t="shared" si="16"/>
        <v>0</v>
      </c>
      <c r="D41" s="98">
        <f t="shared" si="16"/>
        <v>0</v>
      </c>
      <c r="E41" s="98">
        <f t="shared" si="16"/>
        <v>0</v>
      </c>
      <c r="F41" s="98">
        <f t="shared" si="16"/>
        <v>0</v>
      </c>
      <c r="G41" s="98">
        <f t="shared" si="16"/>
        <v>0</v>
      </c>
      <c r="H41" s="98">
        <f t="shared" si="16"/>
        <v>0</v>
      </c>
      <c r="I41" s="98">
        <f t="shared" si="16"/>
        <v>0</v>
      </c>
      <c r="J41" s="98">
        <f t="shared" si="16"/>
        <v>0</v>
      </c>
      <c r="K41" s="98">
        <f t="shared" si="16"/>
        <v>0</v>
      </c>
      <c r="L41" s="98">
        <f t="shared" si="16"/>
        <v>0</v>
      </c>
      <c r="M41" s="98">
        <f t="shared" si="16"/>
        <v>0</v>
      </c>
      <c r="N41" s="98">
        <f t="shared" si="16"/>
        <v>0</v>
      </c>
      <c r="O41" s="98" t="str">
        <f t="shared" si="16"/>
        <v/>
      </c>
      <c r="P41" s="98" t="str">
        <f t="shared" si="16"/>
        <v/>
      </c>
      <c r="Q41" s="98" t="str">
        <f t="shared" si="16"/>
        <v/>
      </c>
      <c r="R41" s="98" t="str">
        <f t="shared" si="16"/>
        <v/>
      </c>
      <c r="S41" s="98" t="str">
        <f t="shared" si="16"/>
        <v/>
      </c>
      <c r="T41" s="98" t="str">
        <f t="shared" si="16"/>
        <v/>
      </c>
      <c r="U41" s="98" t="str">
        <f t="shared" si="16"/>
        <v/>
      </c>
      <c r="V41" s="98" t="str">
        <f t="shared" si="16"/>
        <v/>
      </c>
    </row>
    <row r="42" spans="1:22" ht="13.8">
      <c r="A42" s="98"/>
      <c r="B42" s="98"/>
      <c r="C42" s="98"/>
      <c r="D42" s="98"/>
      <c r="E42" s="98"/>
      <c r="F42" s="98"/>
      <c r="G42" s="106"/>
      <c r="H42" s="98"/>
      <c r="I42" s="98"/>
      <c r="J42" s="98"/>
      <c r="K42" s="98"/>
      <c r="L42" s="98"/>
      <c r="M42" s="98"/>
      <c r="N42" s="98"/>
      <c r="O42" s="98"/>
      <c r="P42" s="98"/>
      <c r="Q42" s="98"/>
      <c r="R42" s="98"/>
      <c r="S42" s="98"/>
      <c r="T42" s="98"/>
      <c r="U42" s="98"/>
      <c r="V42" s="98"/>
    </row>
    <row r="43" spans="1:22" ht="13.8">
      <c r="A43" s="100" t="s">
        <v>93</v>
      </c>
      <c r="B43" s="98"/>
      <c r="C43" s="98"/>
      <c r="D43" s="98"/>
      <c r="E43" s="98"/>
      <c r="F43" s="98"/>
      <c r="G43" s="98"/>
      <c r="H43" s="98"/>
      <c r="I43" s="98"/>
      <c r="J43" s="98"/>
      <c r="K43" s="98"/>
      <c r="L43" s="98"/>
      <c r="M43" s="98"/>
      <c r="N43" s="98"/>
      <c r="O43" s="98"/>
      <c r="P43" s="98"/>
      <c r="Q43" s="98"/>
      <c r="R43" s="98"/>
      <c r="S43" s="98"/>
      <c r="T43" s="98"/>
      <c r="U43" s="98"/>
      <c r="V43" s="98"/>
    </row>
    <row r="44" spans="1:22" ht="13.8">
      <c r="A44" s="98" t="s">
        <v>94</v>
      </c>
      <c r="B44" s="99">
        <f>IF(B18&gt;2023,0,VLOOKUP(B18,'Investičné výdavky'!$A$121:$G$129,7,FALSE))</f>
        <v>0</v>
      </c>
      <c r="C44" s="99">
        <f>IF(C18&gt;2023,0,VLOOKUP(C18,'Investičné výdavky'!$A$121:$G$129,7,FALSE))</f>
        <v>0</v>
      </c>
      <c r="D44" s="99">
        <f>IF(D18&gt;2023,0,VLOOKUP(D18,'Investičné výdavky'!$A$121:$G$129,7,FALSE))</f>
        <v>0</v>
      </c>
      <c r="E44" s="99">
        <f>IF(E18&gt;2023,0,VLOOKUP(E18,'Investičné výdavky'!$A$121:$G$129,7,FALSE))</f>
        <v>0</v>
      </c>
      <c r="F44" s="99">
        <f>IF(F18&gt;2023,0,VLOOKUP(F18,'Investičné výdavky'!$A$121:$G$129,7,FALSE))</f>
        <v>0</v>
      </c>
      <c r="G44" s="99">
        <f>IF(G18&gt;2023,0,VLOOKUP(G18,'Investičné výdavky'!$A$121:$G$129,7,FALSE))</f>
        <v>0</v>
      </c>
      <c r="H44" s="99">
        <f>IF(H18&gt;2023,0,VLOOKUP(H18,'Investičné výdavky'!$A$121:$G$129,7,FALSE))</f>
        <v>0</v>
      </c>
      <c r="I44" s="99">
        <f>IF(I18&gt;2023,0,VLOOKUP(I18,'Investičné výdavky'!$A$121:$G$129,7,FALSE))</f>
        <v>0</v>
      </c>
      <c r="J44" s="99">
        <f>IF(J18&gt;2023,0,VLOOKUP(J18,'Investičné výdavky'!$A$121:$G$129,7,FALSE))</f>
        <v>0</v>
      </c>
      <c r="K44" s="99">
        <f>IF(K18&gt;2023,0,VLOOKUP(K18,'Investičné výdavky'!$A$121:$G$129,7,FALSE))</f>
        <v>0</v>
      </c>
      <c r="L44" s="99">
        <f>IF(L18&gt;2023,0,VLOOKUP(L18,'Investičné výdavky'!$A$121:$G$129,7,FALSE))</f>
        <v>0</v>
      </c>
      <c r="M44" s="99">
        <f>IF(M18&gt;2023,0,VLOOKUP(M18,'Investičné výdavky'!$A$121:$G$129,7,FALSE))</f>
        <v>0</v>
      </c>
      <c r="N44" s="99">
        <f>IF(N18&gt;2023,0,VLOOKUP(N18,'Investičné výdavky'!$A$121:$G$129,7,FALSE))</f>
        <v>0</v>
      </c>
      <c r="O44" s="99">
        <f>IF(O18&gt;2023,0,VLOOKUP(O18,'Investičné výdavky'!$A$121:$G$129,7,FALSE))</f>
        <v>0</v>
      </c>
      <c r="P44" s="99">
        <f>IF(P18&gt;2023,0,VLOOKUP(P18,'Investičné výdavky'!$A$121:$G$129,7,FALSE))</f>
        <v>0</v>
      </c>
      <c r="Q44" s="99">
        <f>IF(Q18&gt;2023,0,VLOOKUP(Q18,'Investičné výdavky'!$A$121:$G$129,7,FALSE))</f>
        <v>0</v>
      </c>
      <c r="R44" s="99">
        <f>IF(R18&gt;2023,0,VLOOKUP(R18,'Investičné výdavky'!$A$121:$G$129,7,FALSE))</f>
        <v>0</v>
      </c>
      <c r="S44" s="99">
        <f>IF(S18&gt;2023,0,VLOOKUP(S18,'Investičné výdavky'!$A$121:$G$129,7,FALSE))</f>
        <v>0</v>
      </c>
      <c r="T44" s="99">
        <f>IF(T18&gt;2023,0,VLOOKUP(T18,'Investičné výdavky'!$A$121:$G$129,7,FALSE))</f>
        <v>0</v>
      </c>
      <c r="U44" s="99">
        <f>IF(U18&gt;2023,0,VLOOKUP(U18,'Investičné výdavky'!$A$121:$G$129,7,FALSE))</f>
        <v>0</v>
      </c>
      <c r="V44" s="99">
        <f>IF(V18&gt;2023,0,VLOOKUP(V18,'Investičné výdavky'!$A$121:$G$129,7,FALSE))</f>
        <v>0</v>
      </c>
    </row>
    <row r="45" spans="1:22" ht="13.8">
      <c r="A45" s="98" t="s">
        <v>95</v>
      </c>
      <c r="B45" s="99">
        <f t="shared" ref="B45:V45" si="17">IF(B44="",0,IF(B18="","",B27+B28-B44+B47))</f>
        <v>0</v>
      </c>
      <c r="C45" s="99">
        <f t="shared" si="17"/>
        <v>0</v>
      </c>
      <c r="D45" s="99">
        <f t="shared" si="17"/>
        <v>0</v>
      </c>
      <c r="E45" s="99">
        <f t="shared" si="17"/>
        <v>0</v>
      </c>
      <c r="F45" s="99">
        <f t="shared" si="17"/>
        <v>0</v>
      </c>
      <c r="G45" s="99">
        <f t="shared" si="17"/>
        <v>0</v>
      </c>
      <c r="H45" s="99">
        <f t="shared" si="17"/>
        <v>0</v>
      </c>
      <c r="I45" s="99">
        <f t="shared" si="17"/>
        <v>0</v>
      </c>
      <c r="J45" s="99">
        <f t="shared" si="17"/>
        <v>0</v>
      </c>
      <c r="K45" s="99">
        <f t="shared" si="17"/>
        <v>0</v>
      </c>
      <c r="L45" s="99">
        <f t="shared" si="17"/>
        <v>0</v>
      </c>
      <c r="M45" s="99">
        <f t="shared" si="17"/>
        <v>0</v>
      </c>
      <c r="N45" s="99">
        <f t="shared" si="17"/>
        <v>0</v>
      </c>
      <c r="O45" s="99" t="str">
        <f t="shared" si="17"/>
        <v/>
      </c>
      <c r="P45" s="99" t="str">
        <f t="shared" si="17"/>
        <v/>
      </c>
      <c r="Q45" s="99" t="str">
        <f t="shared" si="17"/>
        <v/>
      </c>
      <c r="R45" s="99" t="str">
        <f t="shared" si="17"/>
        <v/>
      </c>
      <c r="S45" s="99" t="str">
        <f t="shared" si="17"/>
        <v/>
      </c>
      <c r="T45" s="99" t="str">
        <f t="shared" si="17"/>
        <v/>
      </c>
      <c r="U45" s="99" t="str">
        <f t="shared" si="17"/>
        <v/>
      </c>
      <c r="V45" s="99" t="str">
        <f t="shared" si="17"/>
        <v/>
      </c>
    </row>
    <row r="46" spans="1:22" ht="13.8">
      <c r="A46" s="98" t="s">
        <v>96</v>
      </c>
      <c r="B46" s="194"/>
      <c r="C46" s="194"/>
      <c r="D46" s="194"/>
      <c r="E46" s="194"/>
      <c r="F46" s="194"/>
      <c r="G46" s="194"/>
      <c r="H46" s="194"/>
      <c r="I46" s="194"/>
      <c r="J46" s="194"/>
      <c r="K46" s="194"/>
      <c r="L46" s="194"/>
      <c r="M46" s="194"/>
      <c r="N46" s="194"/>
      <c r="O46" s="199"/>
      <c r="P46" s="199"/>
      <c r="Q46" s="199"/>
      <c r="R46" s="199"/>
      <c r="S46" s="199"/>
      <c r="T46" s="199"/>
      <c r="U46" s="199"/>
      <c r="V46" s="199"/>
    </row>
    <row r="47" spans="1:22" ht="13.8">
      <c r="A47" s="98" t="s">
        <v>97</v>
      </c>
      <c r="B47" s="194">
        <v>0</v>
      </c>
      <c r="C47" s="194">
        <v>0</v>
      </c>
      <c r="D47" s="194">
        <v>0</v>
      </c>
      <c r="E47" s="194"/>
      <c r="F47" s="194"/>
      <c r="G47" s="194"/>
      <c r="H47" s="99"/>
      <c r="I47" s="99"/>
      <c r="J47" s="99"/>
      <c r="K47" s="99"/>
      <c r="L47" s="99"/>
      <c r="M47" s="99"/>
      <c r="N47" s="99"/>
      <c r="O47" s="99"/>
      <c r="P47" s="99"/>
      <c r="Q47" s="99"/>
      <c r="R47" s="99"/>
      <c r="S47" s="99"/>
      <c r="T47" s="99"/>
      <c r="U47" s="99"/>
      <c r="V47" s="99"/>
    </row>
    <row r="48" spans="1:22" ht="13.8">
      <c r="A48" s="98" t="s">
        <v>198</v>
      </c>
      <c r="B48" s="99">
        <f>IF(B18="","",'Odpisy - daňové'!C25)</f>
        <v>0</v>
      </c>
      <c r="C48" s="99">
        <f>IF(C18="","",'Odpisy - daňové'!D25)</f>
        <v>0</v>
      </c>
      <c r="D48" s="99">
        <f>IF(D18="","",'Odpisy - daňové'!E25)</f>
        <v>0</v>
      </c>
      <c r="E48" s="99">
        <f>IF(E18="","",'Odpisy - daňové'!F25)</f>
        <v>0</v>
      </c>
      <c r="F48" s="99">
        <f>IF(F18="","",'Odpisy - daňové'!G25)</f>
        <v>0</v>
      </c>
      <c r="G48" s="99">
        <f>IF(G18="","",'Odpisy - daňové'!H25)</f>
        <v>0</v>
      </c>
      <c r="H48" s="99">
        <f>IF(H18="","",'Odpisy - daňové'!I25)</f>
        <v>0</v>
      </c>
      <c r="I48" s="99">
        <f>IF(I18="","",'Odpisy - daňové'!J25)</f>
        <v>0</v>
      </c>
      <c r="J48" s="99">
        <f>IF(J18="","",'Odpisy - daňové'!K25)</f>
        <v>0</v>
      </c>
      <c r="K48" s="99">
        <f>IF(K18="","",'Odpisy - daňové'!L25)</f>
        <v>0</v>
      </c>
      <c r="L48" s="99">
        <f>IF(L18="","",'Odpisy - daňové'!M25)</f>
        <v>0</v>
      </c>
      <c r="M48" s="99">
        <f>IF(M18="","",'Odpisy - daňové'!N25)</f>
        <v>0</v>
      </c>
      <c r="N48" s="99">
        <f>IF(N18="","",'Odpisy - daňové'!O25)</f>
        <v>0</v>
      </c>
      <c r="O48" s="99" t="str">
        <f>IF(O18="","",'Odpisy - daňové'!P25)</f>
        <v/>
      </c>
      <c r="P48" s="99" t="str">
        <f>IF(P18="","",'Odpisy - daňové'!Q25)</f>
        <v/>
      </c>
      <c r="Q48" s="99" t="str">
        <f>IF(Q18="","",'Odpisy - daňové'!R25)</f>
        <v/>
      </c>
      <c r="R48" s="99" t="str">
        <f>IF(R18="","",'Odpisy - daňové'!S25)</f>
        <v/>
      </c>
      <c r="S48" s="99" t="str">
        <f>IF(S18="","",'Odpisy - daňové'!T25)</f>
        <v/>
      </c>
      <c r="T48" s="99" t="str">
        <f>IF(T18="","",'Odpisy - daňové'!U25)</f>
        <v/>
      </c>
      <c r="U48" s="99" t="str">
        <f>IF(U18="","",'Odpisy - daňové'!V25)</f>
        <v/>
      </c>
      <c r="V48" s="99" t="str">
        <f>IF(V18="","",'Odpisy - daňové'!W25)</f>
        <v/>
      </c>
    </row>
    <row r="49" spans="1:22" ht="13.8">
      <c r="A49" s="98" t="s">
        <v>199</v>
      </c>
      <c r="B49" s="99">
        <f>IF(B18="","",'Odpisy znižujúce ZD'!C25)</f>
        <v>0</v>
      </c>
      <c r="C49" s="99">
        <f>IF(C18="","",'Odpisy znižujúce ZD'!D25)</f>
        <v>0</v>
      </c>
      <c r="D49" s="99">
        <f>IF(D18="","",'Odpisy znižujúce ZD'!E25)</f>
        <v>0</v>
      </c>
      <c r="E49" s="99">
        <f>IF(E18="","",'Odpisy znižujúce ZD'!F25)</f>
        <v>0</v>
      </c>
      <c r="F49" s="99">
        <f>IF(F18="","",'Odpisy znižujúce ZD'!G25)</f>
        <v>0</v>
      </c>
      <c r="G49" s="99">
        <f>IF(G18="","",'Odpisy znižujúce ZD'!H25)</f>
        <v>0</v>
      </c>
      <c r="H49" s="99">
        <f>IF(H18="","",'Odpisy znižujúce ZD'!I25)</f>
        <v>0</v>
      </c>
      <c r="I49" s="99">
        <f>IF(I18="","",'Odpisy znižujúce ZD'!J25)</f>
        <v>0</v>
      </c>
      <c r="J49" s="99">
        <f>IF(J18="","",'Odpisy znižujúce ZD'!K25)</f>
        <v>0</v>
      </c>
      <c r="K49" s="99">
        <f>IF(K18="","",'Odpisy znižujúce ZD'!L25)</f>
        <v>0</v>
      </c>
      <c r="L49" s="99">
        <f>IF(L18="","",'Odpisy znižujúce ZD'!M25)</f>
        <v>0</v>
      </c>
      <c r="M49" s="99">
        <f>IF(M18="","",'Odpisy znižujúce ZD'!N25)</f>
        <v>0</v>
      </c>
      <c r="N49" s="99">
        <f>IF(N18="","",'Odpisy znižujúce ZD'!O25)</f>
        <v>0</v>
      </c>
      <c r="O49" s="99" t="str">
        <f>IF(O18="","",'Odpisy znižujúce ZD'!P25)</f>
        <v/>
      </c>
      <c r="P49" s="99" t="str">
        <f>IF(P18="","",'Odpisy znižujúce ZD'!Q25)</f>
        <v/>
      </c>
      <c r="Q49" s="99" t="str">
        <f>IF(Q18="","",'Odpisy znižujúce ZD'!R25)</f>
        <v/>
      </c>
      <c r="R49" s="99" t="str">
        <f>IF(R18="","",'Odpisy znižujúce ZD'!S25)</f>
        <v/>
      </c>
      <c r="S49" s="99" t="str">
        <f>IF(S18="","",'Odpisy znižujúce ZD'!T25)</f>
        <v/>
      </c>
      <c r="T49" s="99" t="str">
        <f>IF(T18="","",'Odpisy znižujúce ZD'!U25)</f>
        <v/>
      </c>
      <c r="U49" s="99" t="str">
        <f>IF(U18="","",'Odpisy znižujúce ZD'!V25)</f>
        <v/>
      </c>
      <c r="V49" s="99" t="str">
        <f>IF(V18="","",'Odpisy znižujúce ZD'!W25)</f>
        <v/>
      </c>
    </row>
    <row r="50" spans="1:22" ht="13.8">
      <c r="A50" s="98" t="s">
        <v>200</v>
      </c>
      <c r="B50" s="99">
        <f t="shared" ref="B50:V50" si="18">IF(B18="","",B48-B49)</f>
        <v>0</v>
      </c>
      <c r="C50" s="99">
        <f t="shared" si="18"/>
        <v>0</v>
      </c>
      <c r="D50" s="99">
        <f t="shared" si="18"/>
        <v>0</v>
      </c>
      <c r="E50" s="99">
        <f t="shared" si="18"/>
        <v>0</v>
      </c>
      <c r="F50" s="99">
        <f t="shared" si="18"/>
        <v>0</v>
      </c>
      <c r="G50" s="99">
        <f t="shared" si="18"/>
        <v>0</v>
      </c>
      <c r="H50" s="99">
        <f t="shared" si="18"/>
        <v>0</v>
      </c>
      <c r="I50" s="99">
        <f t="shared" si="18"/>
        <v>0</v>
      </c>
      <c r="J50" s="99">
        <f t="shared" si="18"/>
        <v>0</v>
      </c>
      <c r="K50" s="99">
        <f t="shared" si="18"/>
        <v>0</v>
      </c>
      <c r="L50" s="99">
        <f t="shared" si="18"/>
        <v>0</v>
      </c>
      <c r="M50" s="99">
        <f t="shared" si="18"/>
        <v>0</v>
      </c>
      <c r="N50" s="99">
        <f t="shared" si="18"/>
        <v>0</v>
      </c>
      <c r="O50" s="99" t="str">
        <f t="shared" si="18"/>
        <v/>
      </c>
      <c r="P50" s="99" t="str">
        <f t="shared" si="18"/>
        <v/>
      </c>
      <c r="Q50" s="99" t="str">
        <f t="shared" si="18"/>
        <v/>
      </c>
      <c r="R50" s="99" t="str">
        <f t="shared" si="18"/>
        <v/>
      </c>
      <c r="S50" s="99" t="str">
        <f t="shared" si="18"/>
        <v/>
      </c>
      <c r="T50" s="99" t="str">
        <f t="shared" si="18"/>
        <v/>
      </c>
      <c r="U50" s="99" t="str">
        <f t="shared" si="18"/>
        <v/>
      </c>
      <c r="V50" s="99" t="str">
        <f t="shared" si="18"/>
        <v/>
      </c>
    </row>
    <row r="51" spans="1:22" ht="13.8">
      <c r="A51" s="98" t="s">
        <v>288</v>
      </c>
      <c r="B51" s="99">
        <f t="shared" ref="B51:V51" si="19">(B24-B30-B32-B48*(IF($B27&gt;0,$B21/$B27,$B$27)))</f>
        <v>0</v>
      </c>
      <c r="C51" s="99">
        <f t="shared" si="19"/>
        <v>0</v>
      </c>
      <c r="D51" s="99">
        <f t="shared" si="19"/>
        <v>0</v>
      </c>
      <c r="E51" s="99">
        <f t="shared" si="19"/>
        <v>0</v>
      </c>
      <c r="F51" s="99">
        <f t="shared" si="19"/>
        <v>0</v>
      </c>
      <c r="G51" s="99">
        <f t="shared" si="19"/>
        <v>0</v>
      </c>
      <c r="H51" s="99">
        <f t="shared" si="19"/>
        <v>0</v>
      </c>
      <c r="I51" s="99">
        <f t="shared" si="19"/>
        <v>0</v>
      </c>
      <c r="J51" s="99">
        <f t="shared" si="19"/>
        <v>0</v>
      </c>
      <c r="K51" s="99">
        <f t="shared" si="19"/>
        <v>0</v>
      </c>
      <c r="L51" s="99">
        <f t="shared" si="19"/>
        <v>0</v>
      </c>
      <c r="M51" s="99">
        <f t="shared" si="19"/>
        <v>0</v>
      </c>
      <c r="N51" s="99">
        <f t="shared" si="19"/>
        <v>0</v>
      </c>
      <c r="O51" s="99" t="e">
        <f t="shared" si="19"/>
        <v>#VALUE!</v>
      </c>
      <c r="P51" s="99" t="e">
        <f t="shared" si="19"/>
        <v>#VALUE!</v>
      </c>
      <c r="Q51" s="99" t="e">
        <f t="shared" si="19"/>
        <v>#VALUE!</v>
      </c>
      <c r="R51" s="99" t="e">
        <f t="shared" si="19"/>
        <v>#VALUE!</v>
      </c>
      <c r="S51" s="99" t="e">
        <f t="shared" si="19"/>
        <v>#VALUE!</v>
      </c>
      <c r="T51" s="99" t="e">
        <f t="shared" si="19"/>
        <v>#VALUE!</v>
      </c>
      <c r="U51" s="99" t="e">
        <f t="shared" si="19"/>
        <v>#VALUE!</v>
      </c>
      <c r="V51" s="99" t="e">
        <f t="shared" si="19"/>
        <v>#VALUE!</v>
      </c>
    </row>
    <row r="52" spans="1:22" s="198" customFormat="1" ht="13.8" hidden="1">
      <c r="A52" s="196" t="s">
        <v>98</v>
      </c>
      <c r="B52" s="196">
        <f t="shared" ref="B52:V52" si="20">IF(B18="","",B24+B46-(B27+B28+B29+B30+B47))</f>
        <v>0</v>
      </c>
      <c r="C52" s="196">
        <f t="shared" si="20"/>
        <v>0</v>
      </c>
      <c r="D52" s="196">
        <f t="shared" si="20"/>
        <v>0</v>
      </c>
      <c r="E52" s="196">
        <f t="shared" si="20"/>
        <v>0</v>
      </c>
      <c r="F52" s="196">
        <f t="shared" si="20"/>
        <v>0</v>
      </c>
      <c r="G52" s="196">
        <f t="shared" si="20"/>
        <v>0</v>
      </c>
      <c r="H52" s="196">
        <f t="shared" si="20"/>
        <v>0</v>
      </c>
      <c r="I52" s="196">
        <f t="shared" si="20"/>
        <v>0</v>
      </c>
      <c r="J52" s="196">
        <f t="shared" si="20"/>
        <v>0</v>
      </c>
      <c r="K52" s="196">
        <f t="shared" si="20"/>
        <v>0</v>
      </c>
      <c r="L52" s="196">
        <f t="shared" si="20"/>
        <v>0</v>
      </c>
      <c r="M52" s="196">
        <f t="shared" si="20"/>
        <v>0</v>
      </c>
      <c r="N52" s="196">
        <f t="shared" si="20"/>
        <v>0</v>
      </c>
      <c r="O52" s="196" t="str">
        <f t="shared" si="20"/>
        <v/>
      </c>
      <c r="P52" s="196" t="str">
        <f t="shared" si="20"/>
        <v/>
      </c>
      <c r="Q52" s="196" t="str">
        <f t="shared" si="20"/>
        <v/>
      </c>
      <c r="R52" s="196" t="str">
        <f t="shared" si="20"/>
        <v/>
      </c>
      <c r="S52" s="196" t="str">
        <f t="shared" si="20"/>
        <v/>
      </c>
      <c r="T52" s="196" t="str">
        <f t="shared" si="20"/>
        <v/>
      </c>
      <c r="U52" s="196" t="str">
        <f t="shared" si="20"/>
        <v/>
      </c>
      <c r="V52" s="196" t="str">
        <f t="shared" si="20"/>
        <v/>
      </c>
    </row>
    <row r="53" spans="1:22" s="198" customFormat="1" ht="13.8" hidden="1">
      <c r="A53" s="196" t="s">
        <v>99</v>
      </c>
      <c r="B53" s="196">
        <f t="shared" ref="B53:V53" si="21">IF(B18="","",B24+B46-(B20+B29+B30+B47))</f>
        <v>0</v>
      </c>
      <c r="C53" s="196">
        <f t="shared" si="21"/>
        <v>0</v>
      </c>
      <c r="D53" s="196">
        <f t="shared" si="21"/>
        <v>0</v>
      </c>
      <c r="E53" s="196">
        <f t="shared" si="21"/>
        <v>0</v>
      </c>
      <c r="F53" s="196">
        <f t="shared" si="21"/>
        <v>0</v>
      </c>
      <c r="G53" s="196">
        <f t="shared" si="21"/>
        <v>0</v>
      </c>
      <c r="H53" s="196">
        <f t="shared" si="21"/>
        <v>0</v>
      </c>
      <c r="I53" s="196">
        <f t="shared" si="21"/>
        <v>0</v>
      </c>
      <c r="J53" s="196">
        <f t="shared" si="21"/>
        <v>0</v>
      </c>
      <c r="K53" s="196">
        <f t="shared" si="21"/>
        <v>0</v>
      </c>
      <c r="L53" s="196">
        <f t="shared" si="21"/>
        <v>0</v>
      </c>
      <c r="M53" s="196">
        <f t="shared" si="21"/>
        <v>0</v>
      </c>
      <c r="N53" s="196">
        <f t="shared" si="21"/>
        <v>0</v>
      </c>
      <c r="O53" s="196" t="str">
        <f t="shared" si="21"/>
        <v/>
      </c>
      <c r="P53" s="196" t="str">
        <f t="shared" si="21"/>
        <v/>
      </c>
      <c r="Q53" s="196" t="str">
        <f t="shared" si="21"/>
        <v/>
      </c>
      <c r="R53" s="196" t="str">
        <f t="shared" si="21"/>
        <v/>
      </c>
      <c r="S53" s="196" t="str">
        <f t="shared" si="21"/>
        <v/>
      </c>
      <c r="T53" s="196" t="str">
        <f t="shared" si="21"/>
        <v/>
      </c>
      <c r="U53" s="196" t="str">
        <f t="shared" si="21"/>
        <v/>
      </c>
      <c r="V53" s="196" t="str">
        <f t="shared" si="21"/>
        <v/>
      </c>
    </row>
    <row r="54" spans="1:22" s="198" customFormat="1" ht="13.8" hidden="1">
      <c r="A54" s="196" t="s">
        <v>100</v>
      </c>
      <c r="B54" s="196">
        <f t="shared" ref="B54:V54" si="22">IF(B18="","",B52)</f>
        <v>0</v>
      </c>
      <c r="C54" s="196">
        <f t="shared" si="22"/>
        <v>0</v>
      </c>
      <c r="D54" s="196">
        <f t="shared" si="22"/>
        <v>0</v>
      </c>
      <c r="E54" s="196">
        <f t="shared" si="22"/>
        <v>0</v>
      </c>
      <c r="F54" s="196">
        <f t="shared" si="22"/>
        <v>0</v>
      </c>
      <c r="G54" s="196">
        <f t="shared" si="22"/>
        <v>0</v>
      </c>
      <c r="H54" s="196">
        <f t="shared" si="22"/>
        <v>0</v>
      </c>
      <c r="I54" s="196">
        <f t="shared" si="22"/>
        <v>0</v>
      </c>
      <c r="J54" s="196">
        <f t="shared" si="22"/>
        <v>0</v>
      </c>
      <c r="K54" s="196">
        <f t="shared" si="22"/>
        <v>0</v>
      </c>
      <c r="L54" s="196">
        <f t="shared" si="22"/>
        <v>0</v>
      </c>
      <c r="M54" s="196">
        <f t="shared" si="22"/>
        <v>0</v>
      </c>
      <c r="N54" s="196">
        <f t="shared" si="22"/>
        <v>0</v>
      </c>
      <c r="O54" s="196" t="str">
        <f t="shared" si="22"/>
        <v/>
      </c>
      <c r="P54" s="196" t="str">
        <f t="shared" si="22"/>
        <v/>
      </c>
      <c r="Q54" s="196" t="str">
        <f t="shared" si="22"/>
        <v/>
      </c>
      <c r="R54" s="196" t="str">
        <f t="shared" si="22"/>
        <v/>
      </c>
      <c r="S54" s="196" t="str">
        <f t="shared" si="22"/>
        <v/>
      </c>
      <c r="T54" s="196" t="str">
        <f t="shared" si="22"/>
        <v/>
      </c>
      <c r="U54" s="196" t="str">
        <f t="shared" si="22"/>
        <v/>
      </c>
      <c r="V54" s="196" t="str">
        <f t="shared" si="22"/>
        <v/>
      </c>
    </row>
    <row r="55" spans="1:22" s="198" customFormat="1" ht="13.8" hidden="1">
      <c r="A55" s="196" t="s">
        <v>101</v>
      </c>
      <c r="B55" s="196">
        <f t="shared" ref="B55:V55" si="23">IF(B18="","",B53)</f>
        <v>0</v>
      </c>
      <c r="C55" s="196">
        <f t="shared" si="23"/>
        <v>0</v>
      </c>
      <c r="D55" s="196">
        <f t="shared" si="23"/>
        <v>0</v>
      </c>
      <c r="E55" s="196">
        <f t="shared" si="23"/>
        <v>0</v>
      </c>
      <c r="F55" s="196">
        <f t="shared" si="23"/>
        <v>0</v>
      </c>
      <c r="G55" s="196">
        <f t="shared" si="23"/>
        <v>0</v>
      </c>
      <c r="H55" s="196">
        <f t="shared" si="23"/>
        <v>0</v>
      </c>
      <c r="I55" s="196">
        <f t="shared" si="23"/>
        <v>0</v>
      </c>
      <c r="J55" s="196">
        <f t="shared" si="23"/>
        <v>0</v>
      </c>
      <c r="K55" s="196">
        <f t="shared" si="23"/>
        <v>0</v>
      </c>
      <c r="L55" s="196">
        <f t="shared" si="23"/>
        <v>0</v>
      </c>
      <c r="M55" s="196">
        <f t="shared" si="23"/>
        <v>0</v>
      </c>
      <c r="N55" s="196">
        <f t="shared" si="23"/>
        <v>0</v>
      </c>
      <c r="O55" s="196" t="str">
        <f t="shared" si="23"/>
        <v/>
      </c>
      <c r="P55" s="196" t="str">
        <f t="shared" si="23"/>
        <v/>
      </c>
      <c r="Q55" s="196" t="str">
        <f t="shared" si="23"/>
        <v/>
      </c>
      <c r="R55" s="196" t="str">
        <f t="shared" si="23"/>
        <v/>
      </c>
      <c r="S55" s="196" t="str">
        <f t="shared" si="23"/>
        <v/>
      </c>
      <c r="T55" s="196" t="str">
        <f t="shared" si="23"/>
        <v/>
      </c>
      <c r="U55" s="196" t="str">
        <f t="shared" si="23"/>
        <v/>
      </c>
      <c r="V55" s="196" t="str">
        <f t="shared" si="23"/>
        <v/>
      </c>
    </row>
    <row r="56" spans="1:22" s="198" customFormat="1" ht="13.8" hidden="1">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s="198" customFormat="1" ht="13.8" hidden="1">
      <c r="A57" s="196" t="s">
        <v>205</v>
      </c>
      <c r="B57" s="196">
        <f t="shared" ref="B57:V57" si="24">IF(B18="","",IF(B54&gt;0,0,1))</f>
        <v>1</v>
      </c>
      <c r="C57" s="196">
        <f t="shared" si="24"/>
        <v>1</v>
      </c>
      <c r="D57" s="196">
        <f t="shared" si="24"/>
        <v>1</v>
      </c>
      <c r="E57" s="196">
        <f t="shared" si="24"/>
        <v>1</v>
      </c>
      <c r="F57" s="196">
        <f t="shared" si="24"/>
        <v>1</v>
      </c>
      <c r="G57" s="196">
        <f t="shared" si="24"/>
        <v>1</v>
      </c>
      <c r="H57" s="196">
        <f t="shared" si="24"/>
        <v>1</v>
      </c>
      <c r="I57" s="196">
        <f t="shared" si="24"/>
        <v>1</v>
      </c>
      <c r="J57" s="196">
        <f t="shared" si="24"/>
        <v>1</v>
      </c>
      <c r="K57" s="196">
        <f t="shared" si="24"/>
        <v>1</v>
      </c>
      <c r="L57" s="196">
        <f t="shared" si="24"/>
        <v>1</v>
      </c>
      <c r="M57" s="196">
        <f t="shared" si="24"/>
        <v>1</v>
      </c>
      <c r="N57" s="196">
        <f t="shared" si="24"/>
        <v>1</v>
      </c>
      <c r="O57" s="196" t="str">
        <f t="shared" si="24"/>
        <v/>
      </c>
      <c r="P57" s="196" t="str">
        <f t="shared" si="24"/>
        <v/>
      </c>
      <c r="Q57" s="196" t="str">
        <f t="shared" si="24"/>
        <v/>
      </c>
      <c r="R57" s="196" t="str">
        <f t="shared" si="24"/>
        <v/>
      </c>
      <c r="S57" s="196" t="str">
        <f t="shared" si="24"/>
        <v/>
      </c>
      <c r="T57" s="196" t="str">
        <f t="shared" si="24"/>
        <v/>
      </c>
      <c r="U57" s="196" t="str">
        <f t="shared" si="24"/>
        <v/>
      </c>
      <c r="V57" s="196" t="str">
        <f t="shared" si="24"/>
        <v/>
      </c>
    </row>
    <row r="58" spans="1:22" s="198" customFormat="1" ht="13.8" hidden="1">
      <c r="A58" s="196" t="s">
        <v>206</v>
      </c>
      <c r="B58" s="196">
        <f t="shared" ref="B58:V58" si="25">IF(B18="","",IF(B55&gt;0,0,1))</f>
        <v>1</v>
      </c>
      <c r="C58" s="196">
        <f t="shared" si="25"/>
        <v>1</v>
      </c>
      <c r="D58" s="196">
        <f t="shared" si="25"/>
        <v>1</v>
      </c>
      <c r="E58" s="196">
        <f t="shared" si="25"/>
        <v>1</v>
      </c>
      <c r="F58" s="196">
        <f t="shared" si="25"/>
        <v>1</v>
      </c>
      <c r="G58" s="196">
        <f t="shared" si="25"/>
        <v>1</v>
      </c>
      <c r="H58" s="196">
        <f t="shared" si="25"/>
        <v>1</v>
      </c>
      <c r="I58" s="196">
        <f t="shared" si="25"/>
        <v>1</v>
      </c>
      <c r="J58" s="196">
        <f t="shared" si="25"/>
        <v>1</v>
      </c>
      <c r="K58" s="196">
        <f t="shared" si="25"/>
        <v>1</v>
      </c>
      <c r="L58" s="196">
        <f t="shared" si="25"/>
        <v>1</v>
      </c>
      <c r="M58" s="196">
        <f t="shared" si="25"/>
        <v>1</v>
      </c>
      <c r="N58" s="196">
        <f t="shared" si="25"/>
        <v>1</v>
      </c>
      <c r="O58" s="196" t="str">
        <f t="shared" si="25"/>
        <v/>
      </c>
      <c r="P58" s="196" t="str">
        <f t="shared" si="25"/>
        <v/>
      </c>
      <c r="Q58" s="196" t="str">
        <f t="shared" si="25"/>
        <v/>
      </c>
      <c r="R58" s="196" t="str">
        <f t="shared" si="25"/>
        <v/>
      </c>
      <c r="S58" s="196" t="str">
        <f t="shared" si="25"/>
        <v/>
      </c>
      <c r="T58" s="196" t="str">
        <f t="shared" si="25"/>
        <v/>
      </c>
      <c r="U58" s="196" t="str">
        <f t="shared" si="25"/>
        <v/>
      </c>
      <c r="V58" s="196" t="str">
        <f t="shared" si="25"/>
        <v/>
      </c>
    </row>
    <row r="59" spans="1:22" s="198" customFormat="1" ht="13.8" hidden="1">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s="198" customFormat="1" ht="13.8" hidden="1">
      <c r="A60" s="201" t="s">
        <v>102</v>
      </c>
      <c r="B60" s="202" t="e">
        <f>IRR(B52:V52,-0.05)</f>
        <v>#NUM!</v>
      </c>
      <c r="C60" s="201" t="s">
        <v>103</v>
      </c>
      <c r="D60" s="202" t="e">
        <f>IRR(B53:V53,0.06)</f>
        <v>#NUM!</v>
      </c>
      <c r="E60" s="196"/>
      <c r="F60" s="90"/>
      <c r="G60" s="201" t="s">
        <v>104</v>
      </c>
      <c r="H60" s="203" t="str">
        <f>IF(SUM(B57:V57)&gt;=35,"&gt;35 rokov",SUM(B57:V57)&amp;" rokov")</f>
        <v>13 rokov</v>
      </c>
      <c r="I60" s="90"/>
      <c r="J60" s="196"/>
      <c r="K60" s="201" t="s">
        <v>105</v>
      </c>
      <c r="L60" s="203" t="str">
        <f>IF(SUM(B58:V58)&gt;=35,"&gt;35 rokov",SUM(B58:V58)&amp;" rokov")</f>
        <v>13 rokov</v>
      </c>
      <c r="M60" s="90" t="s">
        <v>106</v>
      </c>
      <c r="N60" s="203">
        <f>SUMIF(B30:V30,"&lt;&gt;0")/COUNTIF(B30:V30,"&lt;&gt;0")+SUMIF(C29:V29,"&lt;&gt;0")/COUNTIF(B30:V30,"&lt;&gt;0")</f>
        <v>0</v>
      </c>
      <c r="O60" s="204"/>
      <c r="P60" s="196"/>
      <c r="Q60" s="196"/>
      <c r="R60" s="196"/>
      <c r="S60" s="196"/>
      <c r="T60" s="196"/>
      <c r="U60" s="196"/>
      <c r="V60" s="196"/>
    </row>
    <row r="61" spans="1:22" ht="13.8" hidden="1">
      <c r="A61" s="98"/>
      <c r="B61" s="98"/>
      <c r="C61" s="205"/>
      <c r="D61" s="98"/>
      <c r="E61" s="98"/>
      <c r="F61" s="205"/>
      <c r="G61" s="98"/>
      <c r="H61" s="206"/>
      <c r="I61" s="98"/>
      <c r="J61" s="98"/>
      <c r="K61" s="98"/>
      <c r="L61" s="98"/>
      <c r="M61" s="98"/>
      <c r="N61" s="8"/>
      <c r="O61" s="98"/>
      <c r="P61" s="98"/>
      <c r="Q61" s="98"/>
      <c r="R61" s="98"/>
      <c r="S61" s="98"/>
      <c r="T61" s="98"/>
      <c r="U61" s="98"/>
      <c r="V61" s="98"/>
    </row>
    <row r="62" spans="1:22" hidden="1">
      <c r="A62" s="107"/>
      <c r="B62" s="107"/>
      <c r="C62" s="107"/>
      <c r="D62" s="107"/>
      <c r="E62" s="107"/>
      <c r="F62" s="107"/>
      <c r="G62" s="107"/>
      <c r="H62" s="107"/>
      <c r="I62" s="107"/>
      <c r="J62" s="107"/>
      <c r="K62" s="107"/>
      <c r="L62" s="107"/>
      <c r="M62" s="107"/>
      <c r="N62" s="107"/>
      <c r="O62" s="107"/>
      <c r="P62" s="107"/>
      <c r="Q62" s="107"/>
      <c r="R62" s="107"/>
      <c r="S62" s="107"/>
      <c r="T62" s="107"/>
      <c r="U62" s="107"/>
      <c r="V62" s="107"/>
    </row>
    <row r="63" spans="1:22" hidden="1">
      <c r="A63" s="286" t="s">
        <v>207</v>
      </c>
      <c r="B63" s="287">
        <v>0</v>
      </c>
      <c r="C63" s="287">
        <f>B63+1</f>
        <v>1</v>
      </c>
      <c r="D63" s="287">
        <f t="shared" ref="D63:V63" si="26">C63+1</f>
        <v>2</v>
      </c>
      <c r="E63" s="287">
        <f t="shared" si="26"/>
        <v>3</v>
      </c>
      <c r="F63" s="287">
        <f t="shared" si="26"/>
        <v>4</v>
      </c>
      <c r="G63" s="287">
        <f t="shared" si="26"/>
        <v>5</v>
      </c>
      <c r="H63" s="287">
        <f t="shared" si="26"/>
        <v>6</v>
      </c>
      <c r="I63" s="287">
        <f t="shared" si="26"/>
        <v>7</v>
      </c>
      <c r="J63" s="287">
        <f t="shared" si="26"/>
        <v>8</v>
      </c>
      <c r="K63" s="287">
        <f t="shared" si="26"/>
        <v>9</v>
      </c>
      <c r="L63" s="287">
        <f t="shared" si="26"/>
        <v>10</v>
      </c>
      <c r="M63" s="287">
        <f t="shared" si="26"/>
        <v>11</v>
      </c>
      <c r="N63" s="287">
        <f t="shared" si="26"/>
        <v>12</v>
      </c>
      <c r="O63" s="287">
        <f t="shared" si="26"/>
        <v>13</v>
      </c>
      <c r="P63" s="287">
        <f t="shared" si="26"/>
        <v>14</v>
      </c>
      <c r="Q63" s="287">
        <f t="shared" si="26"/>
        <v>15</v>
      </c>
      <c r="R63" s="287">
        <f t="shared" si="26"/>
        <v>16</v>
      </c>
      <c r="S63" s="287">
        <f t="shared" si="26"/>
        <v>17</v>
      </c>
      <c r="T63" s="287">
        <f t="shared" si="26"/>
        <v>18</v>
      </c>
      <c r="U63" s="287">
        <f t="shared" si="26"/>
        <v>19</v>
      </c>
      <c r="V63" s="287">
        <f t="shared" si="26"/>
        <v>20</v>
      </c>
    </row>
    <row r="64" spans="1:22" hidden="1">
      <c r="A64" s="288">
        <v>0.83855500000000005</v>
      </c>
      <c r="B64" s="289">
        <f>POWER(1-$A$64,B63)</f>
        <v>1</v>
      </c>
      <c r="C64" s="289">
        <f>POWER(1-$A$64,C63)</f>
        <v>0.16144499999999995</v>
      </c>
      <c r="D64" s="289">
        <f>POWER(1-$A$64,D63)</f>
        <v>2.6064488024999985E-2</v>
      </c>
      <c r="E64" s="289">
        <f>POWER(1-$A$64,E63)</f>
        <v>4.2079812691961215E-3</v>
      </c>
      <c r="F64" s="289">
        <f t="shared" ref="F64:O64" si="27">POWER(1-$A$64,F63)</f>
        <v>6.7935753600536759E-4</v>
      </c>
      <c r="G64" s="289">
        <f t="shared" si="27"/>
        <v>1.0967887740038653E-4</v>
      </c>
      <c r="H64" s="289">
        <f t="shared" si="27"/>
        <v>1.7707106361905399E-5</v>
      </c>
      <c r="I64" s="289">
        <f t="shared" si="27"/>
        <v>2.8587237865978167E-6</v>
      </c>
      <c r="J64" s="289">
        <f t="shared" si="27"/>
        <v>4.6152666172728434E-7</v>
      </c>
      <c r="K64" s="289">
        <f t="shared" si="27"/>
        <v>7.4511171902561393E-8</v>
      </c>
      <c r="L64" s="289">
        <f t="shared" si="27"/>
        <v>1.2029456147809022E-8</v>
      </c>
      <c r="M64" s="289">
        <f t="shared" si="27"/>
        <v>1.9420955477830269E-9</v>
      </c>
      <c r="N64" s="289">
        <f t="shared" si="27"/>
        <v>3.1354161571183068E-10</v>
      </c>
      <c r="O64" s="289">
        <f t="shared" si="27"/>
        <v>5.0619726148596488E-11</v>
      </c>
      <c r="P64" s="289">
        <f t="shared" ref="P64:V64" si="28">POWER(1-$A$64,P63)</f>
        <v>8.1723016880601584E-12</v>
      </c>
      <c r="Q64" s="289">
        <f t="shared" si="28"/>
        <v>1.3193772460288719E-12</v>
      </c>
      <c r="R64" s="289">
        <f t="shared" si="28"/>
        <v>2.1300685948513114E-13</v>
      </c>
      <c r="S64" s="289">
        <f t="shared" si="28"/>
        <v>3.4388892429576986E-14</v>
      </c>
      <c r="T64" s="289">
        <f t="shared" si="28"/>
        <v>5.5519147382930547E-15</v>
      </c>
      <c r="U64" s="289">
        <f t="shared" si="28"/>
        <v>8.96328874923722E-16</v>
      </c>
      <c r="V64" s="289">
        <f t="shared" si="28"/>
        <v>1.4470781521206025E-16</v>
      </c>
    </row>
    <row r="65" spans="1:22" hidden="1">
      <c r="A65" s="286" t="s">
        <v>208</v>
      </c>
      <c r="B65" s="290">
        <f>IF(B53="",0,B53/B64)</f>
        <v>0</v>
      </c>
      <c r="C65" s="290">
        <f t="shared" ref="C65:J65" si="29">IF(C53="",0,C53/C64)</f>
        <v>0</v>
      </c>
      <c r="D65" s="290">
        <f t="shared" si="29"/>
        <v>0</v>
      </c>
      <c r="E65" s="290">
        <f t="shared" si="29"/>
        <v>0</v>
      </c>
      <c r="F65" s="290">
        <f t="shared" si="29"/>
        <v>0</v>
      </c>
      <c r="G65" s="290">
        <f t="shared" si="29"/>
        <v>0</v>
      </c>
      <c r="H65" s="290">
        <f t="shared" si="29"/>
        <v>0</v>
      </c>
      <c r="I65" s="290">
        <f t="shared" si="29"/>
        <v>0</v>
      </c>
      <c r="J65" s="290">
        <f t="shared" si="29"/>
        <v>0</v>
      </c>
      <c r="K65" s="290">
        <f t="shared" ref="K65:V65" si="30">IF(K53="",0,K53/K64)</f>
        <v>0</v>
      </c>
      <c r="L65" s="290">
        <f t="shared" si="30"/>
        <v>0</v>
      </c>
      <c r="M65" s="290">
        <f t="shared" si="30"/>
        <v>0</v>
      </c>
      <c r="N65" s="290">
        <f t="shared" si="30"/>
        <v>0</v>
      </c>
      <c r="O65" s="290">
        <f t="shared" si="30"/>
        <v>0</v>
      </c>
      <c r="P65" s="290">
        <f t="shared" si="30"/>
        <v>0</v>
      </c>
      <c r="Q65" s="290">
        <f t="shared" si="30"/>
        <v>0</v>
      </c>
      <c r="R65" s="290">
        <f t="shared" si="30"/>
        <v>0</v>
      </c>
      <c r="S65" s="290">
        <f t="shared" si="30"/>
        <v>0</v>
      </c>
      <c r="T65" s="290">
        <f t="shared" si="30"/>
        <v>0</v>
      </c>
      <c r="U65" s="290">
        <f t="shared" si="30"/>
        <v>0</v>
      </c>
      <c r="V65" s="290">
        <f t="shared" si="30"/>
        <v>0</v>
      </c>
    </row>
    <row r="66" spans="1:22" hidden="1">
      <c r="B66" s="291">
        <f>SUM(B65:V65)</f>
        <v>0</v>
      </c>
    </row>
    <row r="67" spans="1:22">
      <c r="A67" s="92" t="s">
        <v>107</v>
      </c>
    </row>
  </sheetData>
  <sheetProtection password="CB2D" sheet="1" objects="1" scenarios="1"/>
  <dataConsolidate/>
  <mergeCells count="3">
    <mergeCell ref="B1:O1"/>
    <mergeCell ref="B2:O2"/>
    <mergeCell ref="B3:C3"/>
  </mergeCells>
  <conditionalFormatting sqref="B29:V29">
    <cfRule type="expression" dxfId="46" priority="34">
      <formula>B18=""</formula>
    </cfRule>
  </conditionalFormatting>
  <conditionalFormatting sqref="B34:V34">
    <cfRule type="expression" dxfId="45" priority="33">
      <formula>B18=""</formula>
    </cfRule>
  </conditionalFormatting>
  <conditionalFormatting sqref="B35:V35">
    <cfRule type="expression" dxfId="44" priority="32">
      <formula>B18=""</formula>
    </cfRule>
  </conditionalFormatting>
  <conditionalFormatting sqref="N20:N51">
    <cfRule type="expression" dxfId="43" priority="24">
      <formula>$N$18=""</formula>
    </cfRule>
  </conditionalFormatting>
  <conditionalFormatting sqref="O20:O51">
    <cfRule type="expression" dxfId="42" priority="22">
      <formula>O$18=""</formula>
    </cfRule>
  </conditionalFormatting>
  <conditionalFormatting sqref="O21:O38 N29:V29">
    <cfRule type="expression" dxfId="41" priority="21">
      <formula>N$18=""</formula>
    </cfRule>
  </conditionalFormatting>
  <conditionalFormatting sqref="M20:M51">
    <cfRule type="expression" dxfId="40" priority="19">
      <formula>M$18=""</formula>
    </cfRule>
  </conditionalFormatting>
  <conditionalFormatting sqref="N44:V44">
    <cfRule type="expression" dxfId="39" priority="16">
      <formula>N18=""</formula>
    </cfRule>
  </conditionalFormatting>
  <conditionalFormatting sqref="M44">
    <cfRule type="expression" dxfId="38" priority="14">
      <formula>M18=""</formula>
    </cfRule>
  </conditionalFormatting>
  <conditionalFormatting sqref="L44">
    <cfRule type="expression" dxfId="37" priority="13">
      <formula>L18=""</formula>
    </cfRule>
  </conditionalFormatting>
  <conditionalFormatting sqref="P46:V46">
    <cfRule type="expression" dxfId="36" priority="12">
      <formula>P18=""</formula>
    </cfRule>
  </conditionalFormatting>
  <conditionalFormatting sqref="B46:V46">
    <cfRule type="expression" dxfId="35" priority="11">
      <formula>B18=""</formula>
    </cfRule>
  </conditionalFormatting>
  <conditionalFormatting sqref="N44:V44">
    <cfRule type="expression" dxfId="34" priority="9">
      <formula>N18=""</formula>
    </cfRule>
  </conditionalFormatting>
  <conditionalFormatting sqref="P20:P51">
    <cfRule type="expression" dxfId="33" priority="7">
      <formula>$P$18=""</formula>
    </cfRule>
  </conditionalFormatting>
  <conditionalFormatting sqref="Q20:Q51">
    <cfRule type="expression" dxfId="32" priority="6">
      <formula>$Q$18=""</formula>
    </cfRule>
  </conditionalFormatting>
  <conditionalFormatting sqref="R20:R51">
    <cfRule type="expression" dxfId="31" priority="5">
      <formula>$R$18=""</formula>
    </cfRule>
  </conditionalFormatting>
  <conditionalFormatting sqref="S20:S51">
    <cfRule type="expression" dxfId="30" priority="4">
      <formula>$S$18=""</formula>
    </cfRule>
  </conditionalFormatting>
  <conditionalFormatting sqref="T20:T51">
    <cfRule type="expression" dxfId="29" priority="3">
      <formula>$T$18=""</formula>
    </cfRule>
  </conditionalFormatting>
  <conditionalFormatting sqref="U20:U51">
    <cfRule type="expression" dxfId="28" priority="2">
      <formula>$U$18=""</formula>
    </cfRule>
  </conditionalFormatting>
  <conditionalFormatting sqref="V20:V51">
    <cfRule type="expression" dxfId="27" priority="1">
      <formula>$V$18=""</formula>
    </cfRule>
  </conditionalFormatting>
  <dataValidations count="4">
    <dataValidation type="list" allowBlank="1" showInputMessage="1" showErrorMessage="1" sqref="D12">
      <formula1>"10,15"</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60" fitToWidth="0" fitToHeight="0" orientation="landscape" r:id="rId1"/>
  <headerFooter alignWithMargins="0">
    <oddHeader>&amp;RPríloha č. 3 Metodiky pre vypracovanie finančnej analýzy projektu Finančná Analýza</oddHeader>
  </headerFooter>
  <ignoredErrors>
    <ignoredError sqref="M34:V36 M51:U51" evalError="1"/>
  </ignoredErrors>
  <legacyDrawing r:id="rId2"/>
</worksheet>
</file>

<file path=xl/worksheets/sheet9.xml><?xml version="1.0" encoding="utf-8"?>
<worksheet xmlns="http://schemas.openxmlformats.org/spreadsheetml/2006/main" xmlns:r="http://schemas.openxmlformats.org/officeDocument/2006/relationships">
  <sheetPr codeName="Hárok4"/>
  <dimension ref="A1:A19"/>
  <sheetViews>
    <sheetView workbookViewId="0">
      <selection activeCell="B21" sqref="B21"/>
    </sheetView>
  </sheetViews>
  <sheetFormatPr defaultColWidth="8.88671875" defaultRowHeight="14.4"/>
  <cols>
    <col min="1" max="16384" width="8.88671875" style="179"/>
  </cols>
  <sheetData>
    <row r="1" spans="1:1">
      <c r="A1" s="180" t="s">
        <v>192</v>
      </c>
    </row>
    <row r="3" spans="1:1">
      <c r="A3" s="179" t="s">
        <v>165</v>
      </c>
    </row>
    <row r="4" spans="1:1">
      <c r="A4" s="179" t="s">
        <v>166</v>
      </c>
    </row>
    <row r="5" spans="1:1">
      <c r="A5" s="179" t="s">
        <v>292</v>
      </c>
    </row>
    <row r="6" spans="1:1">
      <c r="A6" s="179" t="s">
        <v>167</v>
      </c>
    </row>
    <row r="7" spans="1:1">
      <c r="A7" s="179" t="s">
        <v>168</v>
      </c>
    </row>
    <row r="8" spans="1:1">
      <c r="A8" s="179" t="s">
        <v>169</v>
      </c>
    </row>
    <row r="9" spans="1:1">
      <c r="A9" s="179" t="s">
        <v>170</v>
      </c>
    </row>
    <row r="10" spans="1:1">
      <c r="A10" s="179" t="s">
        <v>171</v>
      </c>
    </row>
    <row r="11" spans="1:1">
      <c r="A11" s="179" t="s">
        <v>172</v>
      </c>
    </row>
    <row r="12" spans="1:1">
      <c r="A12" s="179" t="s">
        <v>173</v>
      </c>
    </row>
    <row r="13" spans="1:1">
      <c r="A13" s="179" t="s">
        <v>174</v>
      </c>
    </row>
    <row r="14" spans="1:1">
      <c r="A14" s="179" t="s">
        <v>340</v>
      </c>
    </row>
    <row r="15" spans="1:1">
      <c r="A15" s="179" t="s">
        <v>175</v>
      </c>
    </row>
    <row r="16" spans="1:1">
      <c r="A16" s="179" t="s">
        <v>176</v>
      </c>
    </row>
    <row r="17" spans="1:1">
      <c r="A17" s="179" t="s">
        <v>177</v>
      </c>
    </row>
    <row r="18" spans="1:1">
      <c r="A18" s="179" t="s">
        <v>178</v>
      </c>
    </row>
    <row r="19" spans="1:1">
      <c r="A19" s="179"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16</vt:i4>
      </vt:variant>
      <vt:variant>
        <vt:lpstr>Pomenované rozsahy</vt:lpstr>
      </vt:variant>
      <vt:variant>
        <vt:i4>12</vt:i4>
      </vt:variant>
    </vt:vector>
  </HeadingPairs>
  <TitlesOfParts>
    <vt:vector size="28" baseType="lpstr">
      <vt:lpstr>Zoznam odberateľov</vt:lpstr>
      <vt:lpstr>Hodnotenie inovácie</vt:lpstr>
      <vt:lpstr>Zoznam dodavatelov</vt:lpstr>
      <vt:lpstr>Základné informácie</vt:lpstr>
      <vt:lpstr>Rozpočet</vt:lpstr>
      <vt:lpstr>Investičné výdavky</vt:lpstr>
      <vt:lpstr>Peňažné toky subjektu</vt:lpstr>
      <vt:lpstr>Peňažné toky projektu</vt:lpstr>
      <vt:lpstr>Skupiny výdavkov</vt:lpstr>
      <vt:lpstr>Výdavky na prevádzku</vt:lpstr>
      <vt:lpstr>Príjmy z prevádzky</vt:lpstr>
      <vt:lpstr>Úver</vt:lpstr>
      <vt:lpstr>Odpisy - daňové</vt:lpstr>
      <vt:lpstr>POM_Odpisy linearne</vt:lpstr>
      <vt:lpstr>Odpisy znižujúce ZD</vt:lpstr>
      <vt:lpstr>POM_Odpisy_ZD</vt:lpstr>
      <vt:lpstr>Rozpočet!Názvy_tlače</vt:lpstr>
      <vt:lpstr>'Investičné výdavky'!Oblasť_tlače</vt:lpstr>
      <vt:lpstr>'Príjmy z prevádzky'!Oblasť_tlače</vt:lpstr>
      <vt:lpstr>Rozpočet!Oblasť_tlače</vt:lpstr>
      <vt:lpstr>Úver!Oblasť_tlače</vt:lpstr>
      <vt:lpstr>'Výdavky na prevádzku'!Oblasť_tlače</vt:lpstr>
      <vt:lpstr>'Zoznam odberateľov'!Oblasť_tlače</vt:lpstr>
      <vt:lpstr>'Peňažné toky projektu'!PevnaIntenzita</vt:lpstr>
      <vt:lpstr>PodielZdrojovEU</vt:lpstr>
      <vt:lpstr>skupinavydavkov</vt:lpstr>
      <vt:lpstr>'Peňažné toky projektu'!StatnaPomoc</vt:lpstr>
      <vt:lpstr>'Investičné výdavky'!ZdrojeZiadatela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2016-10-13T09:07:18Z</cp:lastPrinted>
  <dcterms:created xsi:type="dcterms:W3CDTF">2015-11-03T13:17:21Z</dcterms:created>
  <dcterms:modified xsi:type="dcterms:W3CDTF">2016-11-30T07:31:07Z</dcterms:modified>
</cp:coreProperties>
</file>