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drawings/drawing1.xml" ContentType="application/vnd.openxmlformats-officedocument.drawing+xml"/>
  <Override PartName="/xl/comments9.xml" ContentType="application/vnd.openxmlformats-officedocument.spreadsheetml.comments+xml"/>
  <Override PartName="/xl/charts/chart1.xml" ContentType="application/vnd.openxmlformats-officedocument.drawingml.chart+xml"/>
  <Override PartName="/xl/comments10.xml" ContentType="application/vnd.openxmlformats-officedocument.spreadsheetml.comments+xml"/>
  <Override PartName="/xl/comments1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6408" windowHeight="2316"/>
  </bookViews>
  <sheets>
    <sheet name="Základné informácie" sheetId="17" r:id="rId1"/>
    <sheet name="Rozpočet" sheetId="9" r:id="rId2"/>
    <sheet name="Investičné výdavky" sheetId="12" r:id="rId3"/>
    <sheet name="Peňažné toky projektu" sheetId="11" r:id="rId4"/>
    <sheet name="Skupiny výdavkov" sheetId="13" state="hidden" r:id="rId5"/>
    <sheet name="Výdavky na prevádzku" sheetId="8" r:id="rId6"/>
    <sheet name="Príjmy z prevádzky" sheetId="7" r:id="rId7"/>
    <sheet name="Úver" sheetId="6" r:id="rId8"/>
    <sheet name="Odpisy - daňové" sheetId="4" r:id="rId9"/>
    <sheet name="Zoznam odberateľov" sheetId="19" r:id="rId10"/>
    <sheet name="Hodnotenie inovácie" sheetId="22" r:id="rId11"/>
    <sheet name="Zoznam dodavatelov" sheetId="18" r:id="rId12"/>
    <sheet name="POM_Odpisy linearne" sheetId="5" state="hidden" r:id="rId13"/>
    <sheet name="Odpisy znižujúce ZD" sheetId="14" state="hidden" r:id="rId14"/>
    <sheet name="POM_Odpisy_ZD" sheetId="15" state="hidden" r:id="rId15"/>
  </sheets>
  <externalReferences>
    <externalReference r:id="rId16"/>
    <externalReference r:id="rId17"/>
    <externalReference r:id="rId18"/>
    <externalReference r:id="rId19"/>
  </externalReferences>
  <definedNames>
    <definedName name="_Order1" hidden="1">0</definedName>
    <definedName name="a" localSheetId="13" hidden="1">#REF!</definedName>
    <definedName name="a" localSheetId="14" hidden="1">#REF!</definedName>
    <definedName name="a" localSheetId="9" hidden="1">#REF!</definedName>
    <definedName name="a" hidden="1">#REF!</definedName>
    <definedName name="aa" localSheetId="13" hidden="1">#REF!</definedName>
    <definedName name="aa" localSheetId="14" hidden="1">#REF!</definedName>
    <definedName name="aa" localSheetId="9" hidden="1">#REF!</definedName>
    <definedName name="aa" hidden="1">#REF!</definedName>
    <definedName name="aaaaa" localSheetId="13">#REF!</definedName>
    <definedName name="aaaaa" localSheetId="14">#REF!</definedName>
    <definedName name="aaaaa" localSheetId="9">#REF!</definedName>
    <definedName name="aaaaa">#REF!</definedName>
    <definedName name="AnnexIII" localSheetId="13">#REF!</definedName>
    <definedName name="AnnexIII" localSheetId="14">#REF!</definedName>
    <definedName name="AnnexIII" localSheetId="9">#REF!</definedName>
    <definedName name="AnnexIII">#REF!</definedName>
    <definedName name="Appendix_1" localSheetId="13">#REF!</definedName>
    <definedName name="Appendix_1" localSheetId="14">#REF!</definedName>
    <definedName name="Appendix_1" localSheetId="9">#REF!</definedName>
    <definedName name="Appendix_1">#REF!</definedName>
    <definedName name="Appendix_10" localSheetId="13">#REF!</definedName>
    <definedName name="Appendix_10" localSheetId="14">#REF!</definedName>
    <definedName name="Appendix_10" localSheetId="9">#REF!</definedName>
    <definedName name="Appendix_10">#REF!</definedName>
    <definedName name="Appendix_11" localSheetId="13">#REF!</definedName>
    <definedName name="Appendix_11" localSheetId="14">#REF!</definedName>
    <definedName name="Appendix_11" localSheetId="9">#REF!</definedName>
    <definedName name="Appendix_11">#REF!</definedName>
    <definedName name="Appendix_12" localSheetId="13">#REF!</definedName>
    <definedName name="Appendix_12" localSheetId="14">#REF!</definedName>
    <definedName name="Appendix_12" localSheetId="9">#REF!</definedName>
    <definedName name="Appendix_12">#REF!</definedName>
    <definedName name="Appendix_13" localSheetId="13">#REF!</definedName>
    <definedName name="Appendix_13" localSheetId="14">#REF!</definedName>
    <definedName name="Appendix_13" localSheetId="9">#REF!</definedName>
    <definedName name="Appendix_13">#REF!</definedName>
    <definedName name="Appendix_14" localSheetId="13">#REF!</definedName>
    <definedName name="Appendix_14" localSheetId="14">#REF!</definedName>
    <definedName name="Appendix_14" localSheetId="9">#REF!</definedName>
    <definedName name="Appendix_14">#REF!</definedName>
    <definedName name="Appendix_2" localSheetId="13">#REF!</definedName>
    <definedName name="Appendix_2" localSheetId="14">#REF!</definedName>
    <definedName name="Appendix_2" localSheetId="9">#REF!</definedName>
    <definedName name="Appendix_2">#REF!</definedName>
    <definedName name="Appendix_3" localSheetId="13">#REF!</definedName>
    <definedName name="Appendix_3" localSheetId="14">#REF!</definedName>
    <definedName name="Appendix_3" localSheetId="9">#REF!</definedName>
    <definedName name="Appendix_3">#REF!</definedName>
    <definedName name="Appendix_4" localSheetId="13">#REF!</definedName>
    <definedName name="Appendix_4" localSheetId="14">#REF!</definedName>
    <definedName name="Appendix_4" localSheetId="9">#REF!</definedName>
    <definedName name="Appendix_4">#REF!</definedName>
    <definedName name="Appendix_5" localSheetId="13">#REF!</definedName>
    <definedName name="Appendix_5" localSheetId="14">#REF!</definedName>
    <definedName name="Appendix_5" localSheetId="9">#REF!</definedName>
    <definedName name="Appendix_5">#REF!</definedName>
    <definedName name="Appendix_6" localSheetId="13">#REF!</definedName>
    <definedName name="Appendix_6" localSheetId="14">#REF!</definedName>
    <definedName name="Appendix_6" localSheetId="9">#REF!</definedName>
    <definedName name="Appendix_6">#REF!</definedName>
    <definedName name="Appendix_7" localSheetId="13">#REF!</definedName>
    <definedName name="Appendix_7" localSheetId="14">#REF!</definedName>
    <definedName name="Appendix_7" localSheetId="9">#REF!</definedName>
    <definedName name="Appendix_7">#REF!</definedName>
    <definedName name="Appendix_8" localSheetId="13">#REF!</definedName>
    <definedName name="Appendix_8" localSheetId="14">#REF!</definedName>
    <definedName name="Appendix_8" localSheetId="9">#REF!</definedName>
    <definedName name="Appendix_8">#REF!</definedName>
    <definedName name="Appendix_9" localSheetId="13">#REF!</definedName>
    <definedName name="Appendix_9" localSheetId="14">#REF!</definedName>
    <definedName name="Appendix_9" localSheetId="9">#REF!</definedName>
    <definedName name="Appendix_9">#REF!</definedName>
    <definedName name="b" localSheetId="13" hidden="1">#REF!</definedName>
    <definedName name="b" localSheetId="14" hidden="1">#REF!</definedName>
    <definedName name="b" localSheetId="9" hidden="1">#REF!</definedName>
    <definedName name="b" hidden="1">#REF!</definedName>
    <definedName name="CelkoveInvVydavky" localSheetId="3">'[1]Investičné výdavky'!$D$9</definedName>
    <definedName name="CelkoveInvVydavky" localSheetId="1">'[2]Investičné výdavky'!$D$9</definedName>
    <definedName name="CelkoveInvVydavky">'[1]Investičné výdavky'!$D$9</definedName>
    <definedName name="CelkoveOpravneneVydavky" localSheetId="3">'[1]Investičné výdavky'!$B$9</definedName>
    <definedName name="CelkoveOpravneneVydavky" localSheetId="1">'[2]Investičné výdavky'!$B$9</definedName>
    <definedName name="CelkoveOpravneneVydavky">'[1]Investičné výdavky'!$B$9</definedName>
    <definedName name="contents" localSheetId="13">#REF!</definedName>
    <definedName name="contents" localSheetId="14">#REF!</definedName>
    <definedName name="contents" localSheetId="9">#REF!</definedName>
    <definedName name="contents">#REF!</definedName>
    <definedName name="d" localSheetId="13">'[3]Odpisy zdroj'!#REF!</definedName>
    <definedName name="d" localSheetId="14">'[3]Odpisy zdroj'!#REF!</definedName>
    <definedName name="d" localSheetId="9">'[3]Odpisy zdroj'!#REF!</definedName>
    <definedName name="d">'[3]Odpisy zdroj'!#REF!</definedName>
    <definedName name="DATA_01" localSheetId="13" hidden="1">#REF!</definedName>
    <definedName name="DATA_01" localSheetId="14" hidden="1">#REF!</definedName>
    <definedName name="DATA_01" localSheetId="9" hidden="1">#REF!</definedName>
    <definedName name="DATA_01" hidden="1">#REF!</definedName>
    <definedName name="DATA_02" localSheetId="13" hidden="1">#REF!</definedName>
    <definedName name="DATA_02" localSheetId="14" hidden="1">#REF!</definedName>
    <definedName name="DATA_02" localSheetId="9" hidden="1">#REF!</definedName>
    <definedName name="DATA_02" hidden="1">#REF!</definedName>
    <definedName name="DATA_03" localSheetId="13" hidden="1">#REF!</definedName>
    <definedName name="DATA_03" localSheetId="14" hidden="1">#REF!</definedName>
    <definedName name="DATA_03" localSheetId="9" hidden="1">#REF!</definedName>
    <definedName name="DATA_03" hidden="1">#REF!</definedName>
    <definedName name="DATA_04" localSheetId="13" hidden="1">#REF!</definedName>
    <definedName name="DATA_04" localSheetId="14" hidden="1">#REF!</definedName>
    <definedName name="DATA_04" localSheetId="9" hidden="1">#REF!</definedName>
    <definedName name="DATA_04" hidden="1">#REF!</definedName>
    <definedName name="DATA_05" localSheetId="13" hidden="1">#REF!</definedName>
    <definedName name="DATA_05" localSheetId="14" hidden="1">#REF!</definedName>
    <definedName name="DATA_05" localSheetId="9" hidden="1">#REF!</definedName>
    <definedName name="DATA_05" hidden="1">#REF!</definedName>
    <definedName name="DATA_06" localSheetId="13" hidden="1">#REF!</definedName>
    <definedName name="DATA_06" localSheetId="14" hidden="1">#REF!</definedName>
    <definedName name="DATA_06" localSheetId="9" hidden="1">#REF!</definedName>
    <definedName name="DATA_06" hidden="1">#REF!</definedName>
    <definedName name="DATA_07" localSheetId="13" hidden="1">#REF!</definedName>
    <definedName name="DATA_07" localSheetId="14" hidden="1">#REF!</definedName>
    <definedName name="DATA_07" localSheetId="9" hidden="1">#REF!</definedName>
    <definedName name="DATA_07" hidden="1">#REF!</definedName>
    <definedName name="DATA_08" localSheetId="13" hidden="1">#REF!</definedName>
    <definedName name="DATA_08" localSheetId="14" hidden="1">#REF!</definedName>
    <definedName name="DATA_08" localSheetId="9" hidden="1">#REF!</definedName>
    <definedName name="DATA_08" hidden="1">#REF!</definedName>
    <definedName name="DATA10" localSheetId="13">'[3]Odpisy zdroj'!#REF!</definedName>
    <definedName name="DATA10" localSheetId="14">'[3]Odpisy zdroj'!#REF!</definedName>
    <definedName name="DATA10" localSheetId="9">'[3]Odpisy zdroj'!#REF!</definedName>
    <definedName name="DATA10">'[3]Odpisy zdroj'!#REF!</definedName>
    <definedName name="DATA11" localSheetId="13">'[3]Odpisy zdroj'!#REF!</definedName>
    <definedName name="DATA11" localSheetId="14">'[3]Odpisy zdroj'!#REF!</definedName>
    <definedName name="DATA11" localSheetId="9">'[3]Odpisy zdroj'!#REF!</definedName>
    <definedName name="DATA11">'[3]Odpisy zdroj'!#REF!</definedName>
    <definedName name="DATA12" localSheetId="13">'[3]Odpisy zdroj'!#REF!</definedName>
    <definedName name="DATA12" localSheetId="14">'[3]Odpisy zdroj'!#REF!</definedName>
    <definedName name="DATA12" localSheetId="9">'[3]Odpisy zdroj'!#REF!</definedName>
    <definedName name="DATA12">'[3]Odpisy zdroj'!#REF!</definedName>
    <definedName name="DATA13" localSheetId="13">'[3]Odpisy zdroj'!#REF!</definedName>
    <definedName name="DATA13" localSheetId="14">'[3]Odpisy zdroj'!#REF!</definedName>
    <definedName name="DATA13" localSheetId="9">'[3]Odpisy zdroj'!#REF!</definedName>
    <definedName name="DATA13">'[3]Odpisy zdroj'!#REF!</definedName>
    <definedName name="DATA14" localSheetId="13">'[3]Odpisy zdroj'!#REF!</definedName>
    <definedName name="DATA14" localSheetId="14">'[3]Odpisy zdroj'!#REF!</definedName>
    <definedName name="DATA14" localSheetId="9">'[3]Odpisy zdroj'!#REF!</definedName>
    <definedName name="DATA14">'[3]Odpisy zdroj'!#REF!</definedName>
    <definedName name="DATA18" localSheetId="13">'[3]Odpisy zdroj'!#REF!</definedName>
    <definedName name="DATA18" localSheetId="14">'[3]Odpisy zdroj'!#REF!</definedName>
    <definedName name="DATA18" localSheetId="9">'[3]Odpisy zdroj'!#REF!</definedName>
    <definedName name="DATA18">'[3]Odpisy zdroj'!#REF!</definedName>
    <definedName name="DATA19" localSheetId="13">'[3]Odpisy zdroj'!#REF!</definedName>
    <definedName name="DATA19" localSheetId="14">'[3]Odpisy zdroj'!#REF!</definedName>
    <definedName name="DATA19" localSheetId="9">'[3]Odpisy zdroj'!#REF!</definedName>
    <definedName name="DATA19">'[3]Odpisy zdroj'!#REF!</definedName>
    <definedName name="DATA2" localSheetId="13">'[3]Odpisy zdroj'!#REF!</definedName>
    <definedName name="DATA2" localSheetId="14">'[3]Odpisy zdroj'!#REF!</definedName>
    <definedName name="DATA2" localSheetId="9">'[3]Odpisy zdroj'!#REF!</definedName>
    <definedName name="DATA2">'[3]Odpisy zdroj'!#REF!</definedName>
    <definedName name="DATA20" localSheetId="13">'[3]Odpisy zdroj'!#REF!</definedName>
    <definedName name="DATA20" localSheetId="14">'[3]Odpisy zdroj'!#REF!</definedName>
    <definedName name="DATA20" localSheetId="9">'[3]Odpisy zdroj'!#REF!</definedName>
    <definedName name="DATA20">'[3]Odpisy zdroj'!#REF!</definedName>
    <definedName name="DATA21" localSheetId="13">'[3]Odpisy zdroj'!#REF!</definedName>
    <definedName name="DATA21" localSheetId="14">'[3]Odpisy zdroj'!#REF!</definedName>
    <definedName name="DATA21" localSheetId="9">'[3]Odpisy zdroj'!#REF!</definedName>
    <definedName name="DATA21">'[3]Odpisy zdroj'!#REF!</definedName>
    <definedName name="DATA22" localSheetId="13">'[3]Odpisy zdroj'!#REF!</definedName>
    <definedName name="DATA22" localSheetId="14">'[3]Odpisy zdroj'!#REF!</definedName>
    <definedName name="DATA22" localSheetId="9">'[3]Odpisy zdroj'!#REF!</definedName>
    <definedName name="DATA22">'[3]Odpisy zdroj'!#REF!</definedName>
    <definedName name="DATA23" localSheetId="13">'[3]Odpisy zdroj'!#REF!</definedName>
    <definedName name="DATA23" localSheetId="14">'[3]Odpisy zdroj'!#REF!</definedName>
    <definedName name="DATA23" localSheetId="9">'[3]Odpisy zdroj'!#REF!</definedName>
    <definedName name="DATA23">'[3]Odpisy zdroj'!#REF!</definedName>
    <definedName name="DATA24" localSheetId="13">'[3]Odpisy zdroj'!#REF!</definedName>
    <definedName name="DATA24" localSheetId="14">'[3]Odpisy zdroj'!#REF!</definedName>
    <definedName name="DATA24" localSheetId="9">'[3]Odpisy zdroj'!#REF!</definedName>
    <definedName name="DATA24">'[3]Odpisy zdroj'!#REF!</definedName>
    <definedName name="DATA25" localSheetId="13">'[3]Odpisy zdroj'!#REF!</definedName>
    <definedName name="DATA25" localSheetId="14">'[3]Odpisy zdroj'!#REF!</definedName>
    <definedName name="DATA25" localSheetId="9">'[3]Odpisy zdroj'!#REF!</definedName>
    <definedName name="DATA25">'[3]Odpisy zdroj'!#REF!</definedName>
    <definedName name="DATA26" localSheetId="13">'[3]Odpisy zdroj'!#REF!</definedName>
    <definedName name="DATA26" localSheetId="14">'[3]Odpisy zdroj'!#REF!</definedName>
    <definedName name="DATA26" localSheetId="9">'[3]Odpisy zdroj'!#REF!</definedName>
    <definedName name="DATA26">'[3]Odpisy zdroj'!#REF!</definedName>
    <definedName name="DATA27" localSheetId="13">'[3]Odpisy zdroj'!#REF!</definedName>
    <definedName name="DATA27" localSheetId="14">'[3]Odpisy zdroj'!#REF!</definedName>
    <definedName name="DATA27" localSheetId="9">'[3]Odpisy zdroj'!#REF!</definedName>
    <definedName name="DATA27">'[3]Odpisy zdroj'!#REF!</definedName>
    <definedName name="DATA28" localSheetId="13">'[3]Odpisy zdroj'!#REF!</definedName>
    <definedName name="DATA28" localSheetId="14">'[3]Odpisy zdroj'!#REF!</definedName>
    <definedName name="DATA28" localSheetId="9">'[3]Odpisy zdroj'!#REF!</definedName>
    <definedName name="DATA28">'[3]Odpisy zdroj'!#REF!</definedName>
    <definedName name="DATA4" localSheetId="13">'[3]Odpisy zdroj'!#REF!</definedName>
    <definedName name="DATA4" localSheetId="14">'[3]Odpisy zdroj'!#REF!</definedName>
    <definedName name="DATA4" localSheetId="9">'[3]Odpisy zdroj'!#REF!</definedName>
    <definedName name="DATA4">'[3]Odpisy zdroj'!#REF!</definedName>
    <definedName name="DATA5" localSheetId="13">'[3]Odpisy zdroj'!#REF!</definedName>
    <definedName name="DATA5" localSheetId="14">'[3]Odpisy zdroj'!#REF!</definedName>
    <definedName name="DATA5" localSheetId="9">'[3]Odpisy zdroj'!#REF!</definedName>
    <definedName name="DATA5">'[3]Odpisy zdroj'!#REF!</definedName>
    <definedName name="DATA7" localSheetId="13">'[3]Odpisy zdroj'!#REF!</definedName>
    <definedName name="DATA7" localSheetId="14">'[3]Odpisy zdroj'!#REF!</definedName>
    <definedName name="DATA7" localSheetId="9">'[3]Odpisy zdroj'!#REF!</definedName>
    <definedName name="DATA7">'[3]Odpisy zdroj'!#REF!</definedName>
    <definedName name="DATA8" localSheetId="13">'[3]Odpisy zdroj'!#REF!</definedName>
    <definedName name="DATA8" localSheetId="14">'[3]Odpisy zdroj'!#REF!</definedName>
    <definedName name="DATA8" localSheetId="9">'[3]Odpisy zdroj'!#REF!</definedName>
    <definedName name="DATA8">'[3]Odpisy zdroj'!#REF!</definedName>
    <definedName name="DATA9" localSheetId="13">'[3]Odpisy zdroj'!#REF!</definedName>
    <definedName name="DATA9" localSheetId="14">'[3]Odpisy zdroj'!#REF!</definedName>
    <definedName name="DATA9" localSheetId="9">'[3]Odpisy zdroj'!#REF!</definedName>
    <definedName name="DATA9">'[3]Odpisy zdroj'!#REF!</definedName>
    <definedName name="eee" localSheetId="13">#REF!</definedName>
    <definedName name="eee" localSheetId="14">#REF!</definedName>
    <definedName name="eee" localSheetId="9">#REF!</definedName>
    <definedName name="eee">#REF!</definedName>
    <definedName name="ff" localSheetId="13" hidden="1">#REF!</definedName>
    <definedName name="ff" localSheetId="14" hidden="1">#REF!</definedName>
    <definedName name="ff" localSheetId="9" hidden="1">#REF!</definedName>
    <definedName name="ff" hidden="1">#REF!</definedName>
    <definedName name="g" localSheetId="13" hidden="1">#REF!</definedName>
    <definedName name="g" localSheetId="14" hidden="1">#REF!</definedName>
    <definedName name="g" localSheetId="9" hidden="1">#REF!</definedName>
    <definedName name="g" hidden="1">#REF!</definedName>
    <definedName name="gg" localSheetId="13" hidden="1">#REF!</definedName>
    <definedName name="gg" localSheetId="14" hidden="1">#REF!</definedName>
    <definedName name="gg" localSheetId="9" hidden="1">#REF!</definedName>
    <definedName name="gg" hidden="1">#REF!</definedName>
    <definedName name="hhh" localSheetId="13">#REF!</definedName>
    <definedName name="hhh" localSheetId="14">#REF!</definedName>
    <definedName name="hhh" localSheetId="9">#REF!</definedName>
    <definedName name="hhh">#REF!</definedName>
    <definedName name="i" localSheetId="13" hidden="1">#REF!</definedName>
    <definedName name="i" localSheetId="14" hidden="1">#REF!</definedName>
    <definedName name="i" localSheetId="9" hidden="1">#REF!</definedName>
    <definedName name="i" hidden="1">#REF!</definedName>
    <definedName name="IntroPrintArea" localSheetId="13" hidden="1">#REF!</definedName>
    <definedName name="IntroPrintArea" localSheetId="14" hidden="1">#REF!</definedName>
    <definedName name="IntroPrintArea" localSheetId="9" hidden="1">#REF!</definedName>
    <definedName name="IntroPrintArea" hidden="1">#REF!</definedName>
    <definedName name="j" localSheetId="13" hidden="1">#REF!</definedName>
    <definedName name="j" localSheetId="14" hidden="1">#REF!</definedName>
    <definedName name="j" localSheetId="9" hidden="1">#REF!</definedName>
    <definedName name="j" hidden="1">#REF!</definedName>
    <definedName name="jj" localSheetId="13">#REF!</definedName>
    <definedName name="jj" localSheetId="14">#REF!</definedName>
    <definedName name="jj" localSheetId="9">#REF!</definedName>
    <definedName name="jj">#REF!</definedName>
    <definedName name="jjj" localSheetId="13" hidden="1">#REF!</definedName>
    <definedName name="jjj" localSheetId="14" hidden="1">#REF!</definedName>
    <definedName name="jjj" localSheetId="9" hidden="1">#REF!</definedName>
    <definedName name="jjj" hidden="1">#REF!</definedName>
    <definedName name="k" localSheetId="13" hidden="1">#REF!</definedName>
    <definedName name="k" localSheetId="14" hidden="1">#REF!</definedName>
    <definedName name="k" localSheetId="9" hidden="1">#REF!</definedName>
    <definedName name="k" hidden="1">#REF!</definedName>
    <definedName name="kkk" localSheetId="10" hidden="1">#REF!</definedName>
    <definedName name="kkk" localSheetId="13" hidden="1">#REF!</definedName>
    <definedName name="kkk" localSheetId="14" hidden="1">#REF!</definedName>
    <definedName name="kkk" localSheetId="9" hidden="1">#REF!</definedName>
    <definedName name="kkk" hidden="1">#REF!</definedName>
    <definedName name="KodTypuZiadatela" localSheetId="3">'[1]Typ žiadateľa'!$D$1</definedName>
    <definedName name="KodTypuZiadatela" localSheetId="1">'[2]Typ žiadateľa'!$D$1</definedName>
    <definedName name="KodTypuZiadatela">'[1]Typ žiadateľa'!$D$1</definedName>
    <definedName name="m" localSheetId="13" hidden="1">#REF!</definedName>
    <definedName name="m" localSheetId="14" hidden="1">#REF!</definedName>
    <definedName name="m" localSheetId="9" hidden="1">#REF!</definedName>
    <definedName name="m" hidden="1">#REF!</definedName>
    <definedName name="_xlnm.Print_Titles" localSheetId="1">Rozpočet!$A:$A,Rozpočet!$1:$2</definedName>
    <definedName name="NFP" localSheetId="3">'[1]Investičné výdavky'!$D$33</definedName>
    <definedName name="NFP" localSheetId="1">'[2]Investičné výdavky'!$D$33</definedName>
    <definedName name="NFP">'[1]Investičné výdavky'!$D$33</definedName>
    <definedName name="o" localSheetId="13" hidden="1">#REF!</definedName>
    <definedName name="o" localSheetId="14" hidden="1">#REF!</definedName>
    <definedName name="o" localSheetId="9" hidden="1">#REF!</definedName>
    <definedName name="o" hidden="1">#REF!</definedName>
    <definedName name="_xlnm.Print_Area" localSheetId="10">'Hodnotenie inovácie'!$A$1:$K$34</definedName>
    <definedName name="_xlnm.Print_Area" localSheetId="2">'Investičné výdavky'!$A$1:$I$131</definedName>
    <definedName name="_xlnm.Print_Area" localSheetId="3">'Peňažné toky projektu'!$A$1:$O$68</definedName>
    <definedName name="_xlnm.Print_Area" localSheetId="6">'Príjmy z prevádzky'!$A$1:$O$21</definedName>
    <definedName name="_xlnm.Print_Area" localSheetId="1">Rozpočet!$A$1:$L$66</definedName>
    <definedName name="_xlnm.Print_Area" localSheetId="7">Úver!$A$1:$AE$15</definedName>
    <definedName name="_xlnm.Print_Area" localSheetId="5">'Výdavky na prevádzku'!$A$1:$O$64</definedName>
    <definedName name="_xlnm.Print_Area" localSheetId="0">'Základné informácie'!$A$1:$I$38</definedName>
    <definedName name="_xlnm.Print_Area" localSheetId="11">'Zoznam dodavatelov'!$A$1:$H$32</definedName>
    <definedName name="_xlnm.Print_Area" localSheetId="9">'Zoznam odberateľov'!$A$1:$H$63</definedName>
    <definedName name="ô" localSheetId="13" hidden="1">#REF!</definedName>
    <definedName name="ô" localSheetId="14" hidden="1">#REF!</definedName>
    <definedName name="ô" localSheetId="9" hidden="1">#REF!</definedName>
    <definedName name="ô" hidden="1">#REF!</definedName>
    <definedName name="p" localSheetId="13" hidden="1">#REF!</definedName>
    <definedName name="p" localSheetId="14" hidden="1">#REF!</definedName>
    <definedName name="p" localSheetId="9" hidden="1">#REF!</definedName>
    <definedName name="p" hidden="1">#REF!</definedName>
    <definedName name="PercentoNFP" localSheetId="3">'[1]Typ žiadateľa'!$F$6</definedName>
    <definedName name="PercentoNFP" localSheetId="1">'[2]Typ žiadateľa'!$F$6</definedName>
    <definedName name="PercentoNFP">'[1]Typ žiadateľa'!$F$6</definedName>
    <definedName name="PevnaaaIntenzita" localSheetId="13">#REF!</definedName>
    <definedName name="PevnaaaIntenzita" localSheetId="14">#REF!</definedName>
    <definedName name="PevnaaaIntenzita" localSheetId="9">#REF!</definedName>
    <definedName name="PevnaaaIntenzita">#REF!</definedName>
    <definedName name="PevnaIntenzita" localSheetId="3">'Peňažné toky projektu'!$I$6</definedName>
    <definedName name="PevnaIntenzita" localSheetId="1">'[2]Peňažné toky projektu'!$I$6</definedName>
    <definedName name="PevnaIntenzita">'[1]Peňažné toky projektu'!$I$6</definedName>
    <definedName name="PodielZdrojovEU" localSheetId="10">'[4]Investičné výdavky'!$C$103</definedName>
    <definedName name="PodielZdrojovEU" localSheetId="3">'[1]Typ žiadateľa'!$F$9</definedName>
    <definedName name="PodielZdrojovEU" localSheetId="1">'[2]Typ žiadateľa'!$F$9</definedName>
    <definedName name="PodielZdrojovEU">'Investičné výdavky'!$C$103</definedName>
    <definedName name="PodielZdrojovSR" localSheetId="3">'[1]Typ žiadateľa'!$F$12</definedName>
    <definedName name="PodielZdrojovSR" localSheetId="1">'[2]Typ žiadateľa'!$F$12</definedName>
    <definedName name="PodielZdrojovSR">'[1]Typ žiadateľa'!$F$12</definedName>
    <definedName name="q" localSheetId="13" hidden="1">#REF!</definedName>
    <definedName name="q" localSheetId="14" hidden="1">#REF!</definedName>
    <definedName name="q" localSheetId="9" hidden="1">#REF!</definedName>
    <definedName name="q" hidden="1">#REF!</definedName>
    <definedName name="rrrr" localSheetId="13">#REF!</definedName>
    <definedName name="rrrr" localSheetId="14">#REF!</definedName>
    <definedName name="rrrr" localSheetId="9">#REF!</definedName>
    <definedName name="rrrr">#REF!</definedName>
    <definedName name="s" localSheetId="13">#REF!</definedName>
    <definedName name="s" localSheetId="14">#REF!</definedName>
    <definedName name="s" localSheetId="9">#REF!</definedName>
    <definedName name="s">#REF!</definedName>
    <definedName name="skupinavydavkov">'Investičné výdavky'!$G$31</definedName>
    <definedName name="SkupinaVýdavkov" localSheetId="1">'[2]Investičné výdavky'!$A$108:$A$122</definedName>
    <definedName name="SkupinaVýdavkov">'[1]Investičné výdavky'!$A$108:$A$122</definedName>
    <definedName name="StatnaPomoc" localSheetId="3">'Peňažné toky projektu'!$I$7</definedName>
    <definedName name="StatnaPomoc" localSheetId="1">'[2]Peňažné toky projektu'!$I$7</definedName>
    <definedName name="StatnaPomoc">'[1]Peňažné toky projektu'!$I$7</definedName>
    <definedName name="TESTHKEY" localSheetId="13">'[3]Odpisy zdroj'!#REF!</definedName>
    <definedName name="TESTHKEY" localSheetId="14">'[3]Odpisy zdroj'!#REF!</definedName>
    <definedName name="TESTHKEY" localSheetId="9">'[3]Odpisy zdroj'!#REF!</definedName>
    <definedName name="TESTHKEY">'[3]Odpisy zdroj'!#REF!</definedName>
    <definedName name="TESTVKEY" localSheetId="13">'[3]Odpisy zdroj'!#REF!</definedName>
    <definedName name="TESTVKEY" localSheetId="14">'[3]Odpisy zdroj'!#REF!</definedName>
    <definedName name="TESTVKEY" localSheetId="9">'[3]Odpisy zdroj'!#REF!</definedName>
    <definedName name="TESTVKEY">'[3]Odpisy zdroj'!#REF!</definedName>
    <definedName name="ttt" localSheetId="13">#REF!</definedName>
    <definedName name="ttt" localSheetId="14">#REF!</definedName>
    <definedName name="ttt" localSheetId="9">#REF!</definedName>
    <definedName name="ttt">#REF!</definedName>
    <definedName name="w" localSheetId="13">#REF!</definedName>
    <definedName name="w" localSheetId="14">#REF!</definedName>
    <definedName name="w" localSheetId="9">#REF!</definedName>
    <definedName name="w">#REF!</definedName>
    <definedName name="Z_DB7D8600_7BA7_4CE3_9713_A1F8E1674C32_.wvu.Cols" localSheetId="2" hidden="1">'Investičné výdavky'!$T:$V</definedName>
    <definedName name="Z_DB7D8600_7BA7_4CE3_9713_A1F8E1674C32_.wvu.PrintArea" localSheetId="2" hidden="1">'Investičné výdavky'!$A$1:$I$131</definedName>
    <definedName name="Z_DB7D8600_7BA7_4CE3_9713_A1F8E1674C32_.wvu.PrintArea" localSheetId="6" hidden="1">'Príjmy z prevádzky'!$A$1:$X$21</definedName>
    <definedName name="Z_DB7D8600_7BA7_4CE3_9713_A1F8E1674C32_.wvu.PrintArea" localSheetId="7" hidden="1">Úver!$A$1:$AE$15</definedName>
    <definedName name="Z_DB7D8600_7BA7_4CE3_9713_A1F8E1674C32_.wvu.PrintArea" localSheetId="5" hidden="1">'Výdavky na prevádzku'!$A$1:$X$64</definedName>
    <definedName name="Z_DB7D8600_7BA7_4CE3_9713_A1F8E1674C32_.wvu.Rows" localSheetId="2" hidden="1">'Investičné výdavky'!$53:$96</definedName>
    <definedName name="Z_DB7D8600_7BA7_4CE3_9713_A1F8E1674C32_.wvu.Rows" localSheetId="5" hidden="1">'Výdavky na prevádzku'!$149:$149</definedName>
    <definedName name="ZdrojeZiadatela" localSheetId="2">'Investičné výdavky'!$D$33</definedName>
    <definedName name="ZdrojeZiadatela">'[2]Investičné výdavky'!$D$35</definedName>
    <definedName name="zzz" localSheetId="13">#REF!</definedName>
    <definedName name="zzz" localSheetId="14">#REF!</definedName>
    <definedName name="zzz" localSheetId="9">#REF!</definedName>
    <definedName name="zzz">#REF!</definedName>
  </definedNames>
  <calcPr calcId="145621" concurrentCalc="0"/>
</workbook>
</file>

<file path=xl/calcChain.xml><?xml version="1.0" encoding="utf-8"?>
<calcChain xmlns="http://schemas.openxmlformats.org/spreadsheetml/2006/main">
  <c r="G8" i="9" l="1"/>
  <c r="G9" i="9"/>
  <c r="G10" i="9"/>
  <c r="G6" i="9"/>
  <c r="G4" i="9"/>
  <c r="G5" i="9"/>
  <c r="B18" i="11"/>
  <c r="D1" i="7"/>
  <c r="D7" i="7"/>
  <c r="D11" i="7"/>
  <c r="D15" i="7"/>
  <c r="D19" i="7"/>
  <c r="D21" i="7"/>
  <c r="B24" i="11"/>
  <c r="H3" i="22"/>
  <c r="C18" i="11"/>
  <c r="E1" i="7"/>
  <c r="E7" i="7"/>
  <c r="E11" i="7"/>
  <c r="E15" i="7"/>
  <c r="E19" i="7"/>
  <c r="E21" i="7"/>
  <c r="C24" i="11"/>
  <c r="I3" i="22"/>
  <c r="D18" i="11"/>
  <c r="F1" i="7"/>
  <c r="F7" i="7"/>
  <c r="F11" i="7"/>
  <c r="F15" i="7"/>
  <c r="F19" i="7"/>
  <c r="F21" i="7"/>
  <c r="D24" i="11"/>
  <c r="J3" i="22"/>
  <c r="D1" i="8"/>
  <c r="D9" i="8"/>
  <c r="D13" i="8"/>
  <c r="D17" i="8"/>
  <c r="D21" i="8"/>
  <c r="D23" i="8"/>
  <c r="D29" i="8"/>
  <c r="D33" i="8"/>
  <c r="D37" i="8"/>
  <c r="D39" i="8"/>
  <c r="D50" i="8"/>
  <c r="D64" i="8"/>
  <c r="B30" i="11"/>
  <c r="H4" i="22"/>
  <c r="E1" i="8"/>
  <c r="E9" i="8"/>
  <c r="E13" i="8"/>
  <c r="E17" i="8"/>
  <c r="E21" i="8"/>
  <c r="E23" i="8"/>
  <c r="E29" i="8"/>
  <c r="E33" i="8"/>
  <c r="E37" i="8"/>
  <c r="E39" i="8"/>
  <c r="E50" i="8"/>
  <c r="E64" i="8"/>
  <c r="C30" i="11"/>
  <c r="I4" i="22"/>
  <c r="F1" i="8"/>
  <c r="F9" i="8"/>
  <c r="F13" i="8"/>
  <c r="F17" i="8"/>
  <c r="F21" i="8"/>
  <c r="F23" i="8"/>
  <c r="F29" i="8"/>
  <c r="F33" i="8"/>
  <c r="F37" i="8"/>
  <c r="F39" i="8"/>
  <c r="F50" i="8"/>
  <c r="F64" i="8"/>
  <c r="D30" i="11"/>
  <c r="J4" i="22"/>
  <c r="G7" i="9"/>
  <c r="G11" i="9"/>
  <c r="G12" i="9"/>
  <c r="G13" i="9"/>
  <c r="G14" i="9"/>
  <c r="G15" i="9"/>
  <c r="G16" i="9"/>
  <c r="G17" i="9"/>
  <c r="G18" i="9"/>
  <c r="G19" i="9"/>
  <c r="G20" i="9"/>
  <c r="G21" i="9"/>
  <c r="G22" i="9"/>
  <c r="G23" i="9"/>
  <c r="G24" i="9"/>
  <c r="G25" i="9"/>
  <c r="G26" i="9"/>
  <c r="G27" i="9"/>
  <c r="G28" i="9"/>
  <c r="G29" i="9"/>
  <c r="G30" i="9"/>
  <c r="G31" i="9"/>
  <c r="G32" i="9"/>
  <c r="G33" i="9"/>
  <c r="G34" i="9"/>
  <c r="G35" i="9"/>
  <c r="G36" i="9"/>
  <c r="G37" i="9"/>
  <c r="G38" i="9"/>
  <c r="G39" i="9"/>
  <c r="G52" i="9"/>
  <c r="G58" i="9"/>
  <c r="G59" i="9"/>
  <c r="G60" i="9"/>
  <c r="G61" i="9"/>
  <c r="G62" i="9"/>
  <c r="G66" i="9"/>
  <c r="C8" i="12"/>
  <c r="F4" i="9"/>
  <c r="F5" i="9"/>
  <c r="F6" i="9"/>
  <c r="F7" i="9"/>
  <c r="F8" i="9"/>
  <c r="F9" i="9"/>
  <c r="F10" i="9"/>
  <c r="F81" i="9"/>
  <c r="E71" i="9"/>
  <c r="B5" i="12"/>
  <c r="F41" i="12"/>
  <c r="AO11" i="9"/>
  <c r="AO10" i="9"/>
  <c r="E52" i="9"/>
  <c r="E62" i="9"/>
  <c r="E39" i="9"/>
  <c r="E66" i="9"/>
  <c r="F11" i="9"/>
  <c r="F12" i="9"/>
  <c r="F13" i="9"/>
  <c r="F14" i="9"/>
  <c r="F15" i="9"/>
  <c r="F16" i="9"/>
  <c r="E74" i="9"/>
  <c r="F84" i="9"/>
  <c r="B6" i="12"/>
  <c r="B9" i="12"/>
  <c r="C14" i="12"/>
  <c r="C121" i="12"/>
  <c r="A121" i="12"/>
  <c r="B27" i="11"/>
  <c r="E4" i="17"/>
  <c r="C11" i="11"/>
  <c r="B21" i="11"/>
  <c r="E72" i="9"/>
  <c r="F17" i="9"/>
  <c r="F18" i="9"/>
  <c r="F82" i="9"/>
  <c r="C5" i="12"/>
  <c r="E75" i="9"/>
  <c r="F85" i="9"/>
  <c r="C6" i="12"/>
  <c r="C9" i="12"/>
  <c r="E14" i="12"/>
  <c r="D121" i="12"/>
  <c r="B28" i="11"/>
  <c r="B22" i="11"/>
  <c r="B23" i="11"/>
  <c r="B25" i="11"/>
  <c r="B1" i="6"/>
  <c r="B14" i="6"/>
  <c r="B31" i="11"/>
  <c r="B13" i="6"/>
  <c r="B32" i="11"/>
  <c r="B36" i="11"/>
  <c r="B38" i="11"/>
  <c r="B39" i="11"/>
  <c r="G116" i="9"/>
  <c r="G120" i="9"/>
  <c r="G133" i="9"/>
  <c r="G146" i="9"/>
  <c r="C8" i="4"/>
  <c r="D3" i="5"/>
  <c r="D12" i="5"/>
  <c r="D20" i="5"/>
  <c r="C4" i="4"/>
  <c r="C19" i="4"/>
  <c r="G121" i="9"/>
  <c r="G134" i="9"/>
  <c r="G147" i="9"/>
  <c r="C9" i="4"/>
  <c r="D4" i="5"/>
  <c r="D13" i="5"/>
  <c r="D21" i="5"/>
  <c r="C20" i="4"/>
  <c r="G122" i="9"/>
  <c r="G135" i="9"/>
  <c r="G148" i="9"/>
  <c r="C10" i="4"/>
  <c r="D5" i="5"/>
  <c r="D14" i="5"/>
  <c r="D22" i="5"/>
  <c r="C21" i="4"/>
  <c r="G123" i="9"/>
  <c r="G136" i="9"/>
  <c r="G149" i="9"/>
  <c r="C11" i="4"/>
  <c r="D6" i="5"/>
  <c r="D15" i="5"/>
  <c r="D23" i="5"/>
  <c r="C22" i="4"/>
  <c r="G124" i="9"/>
  <c r="G137" i="9"/>
  <c r="G150" i="9"/>
  <c r="C12" i="4"/>
  <c r="D7" i="5"/>
  <c r="D16" i="5"/>
  <c r="D24" i="5"/>
  <c r="C23" i="4"/>
  <c r="G125" i="9"/>
  <c r="G138" i="9"/>
  <c r="G151" i="9"/>
  <c r="C13" i="4"/>
  <c r="D8" i="5"/>
  <c r="D17" i="5"/>
  <c r="D25" i="5"/>
  <c r="C24" i="4"/>
  <c r="C25" i="4"/>
  <c r="B48" i="11"/>
  <c r="B34" i="11"/>
  <c r="B6" i="18"/>
  <c r="D6" i="19"/>
  <c r="G62" i="19"/>
  <c r="D7" i="19"/>
  <c r="G74" i="19"/>
  <c r="D8" i="19"/>
  <c r="D9" i="19"/>
  <c r="D36" i="19"/>
  <c r="C36" i="19"/>
  <c r="D32" i="19"/>
  <c r="C32" i="19"/>
  <c r="D28" i="19"/>
  <c r="C28" i="19"/>
  <c r="D24" i="19"/>
  <c r="C24" i="19"/>
  <c r="D20" i="19"/>
  <c r="C20" i="19"/>
  <c r="D16" i="19"/>
  <c r="C16" i="19"/>
  <c r="D37" i="19"/>
  <c r="H116" i="9"/>
  <c r="I116" i="9"/>
  <c r="J116" i="9"/>
  <c r="K116" i="9"/>
  <c r="K120" i="9"/>
  <c r="K133" i="9"/>
  <c r="K146" i="9"/>
  <c r="K121" i="9"/>
  <c r="K134" i="9"/>
  <c r="K147" i="9"/>
  <c r="K122" i="9"/>
  <c r="K135" i="9"/>
  <c r="K148" i="9"/>
  <c r="K123" i="9"/>
  <c r="K136" i="9"/>
  <c r="K149" i="9"/>
  <c r="K124" i="9"/>
  <c r="K137" i="9"/>
  <c r="K150" i="9"/>
  <c r="K125" i="9"/>
  <c r="K138" i="9"/>
  <c r="K151" i="9"/>
  <c r="D4" i="4"/>
  <c r="E4" i="4"/>
  <c r="F4" i="4"/>
  <c r="G4" i="4"/>
  <c r="G14" i="4"/>
  <c r="F29" i="11"/>
  <c r="L116" i="9"/>
  <c r="L120" i="9"/>
  <c r="L133" i="9"/>
  <c r="L146" i="9"/>
  <c r="L121" i="9"/>
  <c r="L134" i="9"/>
  <c r="L147" i="9"/>
  <c r="L122" i="9"/>
  <c r="L135" i="9"/>
  <c r="L148" i="9"/>
  <c r="L123" i="9"/>
  <c r="L136" i="9"/>
  <c r="L149" i="9"/>
  <c r="L124" i="9"/>
  <c r="L137" i="9"/>
  <c r="L150" i="9"/>
  <c r="L125" i="9"/>
  <c r="L138" i="9"/>
  <c r="L151" i="9"/>
  <c r="H4" i="4"/>
  <c r="H14" i="4"/>
  <c r="G29" i="11"/>
  <c r="E15" i="12"/>
  <c r="A122" i="12"/>
  <c r="B122" i="12"/>
  <c r="D122" i="12"/>
  <c r="C28" i="11"/>
  <c r="C22" i="11"/>
  <c r="AO12" i="9"/>
  <c r="C1" i="6"/>
  <c r="C14" i="6"/>
  <c r="F61" i="9"/>
  <c r="F60" i="9"/>
  <c r="F59" i="9"/>
  <c r="F58" i="9"/>
  <c r="F19" i="9"/>
  <c r="F20" i="9"/>
  <c r="F21" i="9"/>
  <c r="F22" i="9"/>
  <c r="F23" i="9"/>
  <c r="F24" i="9"/>
  <c r="F25" i="9"/>
  <c r="F26" i="9"/>
  <c r="F27" i="9"/>
  <c r="F28" i="9"/>
  <c r="F29" i="9"/>
  <c r="F30" i="9"/>
  <c r="F31" i="9"/>
  <c r="F32" i="9"/>
  <c r="F33" i="9"/>
  <c r="F34" i="9"/>
  <c r="F35" i="9"/>
  <c r="F36" i="9"/>
  <c r="F37" i="9"/>
  <c r="F38" i="9"/>
  <c r="E9" i="22"/>
  <c r="F9" i="22"/>
  <c r="G9" i="22"/>
  <c r="H5" i="22"/>
  <c r="H9" i="22"/>
  <c r="I5" i="22"/>
  <c r="I9" i="22"/>
  <c r="B20" i="11"/>
  <c r="H6" i="22"/>
  <c r="J5" i="22"/>
  <c r="J9" i="22"/>
  <c r="H16" i="22"/>
  <c r="H15" i="22"/>
  <c r="H14" i="22"/>
  <c r="I14" i="22"/>
  <c r="D16" i="22"/>
  <c r="C13" i="6"/>
  <c r="C32" i="11"/>
  <c r="H120" i="9"/>
  <c r="H133" i="9"/>
  <c r="H146" i="9"/>
  <c r="D8" i="4"/>
  <c r="E3" i="5"/>
  <c r="E12" i="5"/>
  <c r="E20" i="5"/>
  <c r="D19" i="4"/>
  <c r="H121" i="9"/>
  <c r="H134" i="9"/>
  <c r="H147" i="9"/>
  <c r="D9" i="4"/>
  <c r="E4" i="5"/>
  <c r="E13" i="5"/>
  <c r="E21" i="5"/>
  <c r="D20" i="4"/>
  <c r="H122" i="9"/>
  <c r="H135" i="9"/>
  <c r="H148" i="9"/>
  <c r="D10" i="4"/>
  <c r="E5" i="5"/>
  <c r="E14" i="5"/>
  <c r="E22" i="5"/>
  <c r="D21" i="4"/>
  <c r="H123" i="9"/>
  <c r="H136" i="9"/>
  <c r="H149" i="9"/>
  <c r="D11" i="4"/>
  <c r="E6" i="5"/>
  <c r="E15" i="5"/>
  <c r="E23" i="5"/>
  <c r="D22" i="4"/>
  <c r="H124" i="9"/>
  <c r="H137" i="9"/>
  <c r="H150" i="9"/>
  <c r="D12" i="4"/>
  <c r="E7" i="5"/>
  <c r="E16" i="5"/>
  <c r="E24" i="5"/>
  <c r="D23" i="4"/>
  <c r="H125" i="9"/>
  <c r="H138" i="9"/>
  <c r="H151" i="9"/>
  <c r="D13" i="4"/>
  <c r="E8" i="5"/>
  <c r="E17" i="5"/>
  <c r="E25" i="5"/>
  <c r="D24" i="4"/>
  <c r="D25" i="4"/>
  <c r="C48" i="11"/>
  <c r="C34" i="11"/>
  <c r="D33" i="11"/>
  <c r="C33" i="11"/>
  <c r="B51" i="11"/>
  <c r="E18" i="11"/>
  <c r="F18" i="11"/>
  <c r="G18" i="11"/>
  <c r="H18" i="11"/>
  <c r="I18" i="11"/>
  <c r="J18" i="11"/>
  <c r="K18" i="11"/>
  <c r="L18" i="11"/>
  <c r="M18" i="11"/>
  <c r="N18" i="11"/>
  <c r="O18" i="11"/>
  <c r="P18" i="11"/>
  <c r="Q18" i="11"/>
  <c r="R18" i="11"/>
  <c r="S18" i="11"/>
  <c r="T18" i="11"/>
  <c r="U18" i="11"/>
  <c r="V18" i="11"/>
  <c r="V24" i="11"/>
  <c r="V30" i="11"/>
  <c r="V32" i="11"/>
  <c r="V49" i="11"/>
  <c r="V35" i="11"/>
  <c r="V48" i="11"/>
  <c r="V34" i="11"/>
  <c r="U24" i="11"/>
  <c r="U30" i="11"/>
  <c r="U32" i="11"/>
  <c r="U49" i="11"/>
  <c r="U35" i="11"/>
  <c r="U48" i="11"/>
  <c r="U34" i="11"/>
  <c r="T24" i="11"/>
  <c r="T30" i="11"/>
  <c r="T32" i="11"/>
  <c r="T49" i="11"/>
  <c r="T35" i="11"/>
  <c r="T48" i="11"/>
  <c r="T34" i="11"/>
  <c r="S24" i="11"/>
  <c r="S30" i="11"/>
  <c r="S32" i="11"/>
  <c r="S49" i="11"/>
  <c r="S35" i="11"/>
  <c r="S48" i="11"/>
  <c r="S34" i="11"/>
  <c r="R24" i="11"/>
  <c r="R30" i="11"/>
  <c r="R32" i="11"/>
  <c r="R49" i="11"/>
  <c r="R35" i="11"/>
  <c r="R48" i="11"/>
  <c r="R34" i="11"/>
  <c r="Q24" i="11"/>
  <c r="Q30" i="11"/>
  <c r="Q32" i="11"/>
  <c r="Q49" i="11"/>
  <c r="Q35" i="11"/>
  <c r="Q48" i="11"/>
  <c r="Q34" i="11"/>
  <c r="P24" i="11"/>
  <c r="P30" i="11"/>
  <c r="P32" i="11"/>
  <c r="P49" i="11"/>
  <c r="P35" i="11"/>
  <c r="P48" i="11"/>
  <c r="P34" i="11"/>
  <c r="O24" i="11"/>
  <c r="O30" i="11"/>
  <c r="O32" i="11"/>
  <c r="O49" i="11"/>
  <c r="O35" i="11"/>
  <c r="O48" i="11"/>
  <c r="O34" i="11"/>
  <c r="N24" i="11"/>
  <c r="N30" i="11"/>
  <c r="N32" i="11"/>
  <c r="N49" i="11"/>
  <c r="N35" i="11"/>
  <c r="N48" i="11"/>
  <c r="N34" i="11"/>
  <c r="O1" i="7"/>
  <c r="O7" i="7"/>
  <c r="O11" i="7"/>
  <c r="O15" i="7"/>
  <c r="O19" i="7"/>
  <c r="O21" i="7"/>
  <c r="M24" i="11"/>
  <c r="O1" i="8"/>
  <c r="O9" i="8"/>
  <c r="O13" i="8"/>
  <c r="O17" i="8"/>
  <c r="O21" i="8"/>
  <c r="O23" i="8"/>
  <c r="O29" i="8"/>
  <c r="O33" i="8"/>
  <c r="O37" i="8"/>
  <c r="O39" i="8"/>
  <c r="O50" i="8"/>
  <c r="O64" i="8"/>
  <c r="M30" i="11"/>
  <c r="D1" i="6"/>
  <c r="E1" i="6"/>
  <c r="F1" i="6"/>
  <c r="G1" i="6"/>
  <c r="H1" i="6"/>
  <c r="I1" i="6"/>
  <c r="J1" i="6"/>
  <c r="K1" i="6"/>
  <c r="L1" i="6"/>
  <c r="M1" i="6"/>
  <c r="M13" i="6"/>
  <c r="M32" i="11"/>
  <c r="I4" i="4"/>
  <c r="J4" i="4"/>
  <c r="K4" i="4"/>
  <c r="L4" i="4"/>
  <c r="M4" i="4"/>
  <c r="N4" i="4"/>
  <c r="L3" i="5"/>
  <c r="L12" i="5"/>
  <c r="M3" i="5"/>
  <c r="M12" i="5"/>
  <c r="N3" i="5"/>
  <c r="N12" i="5"/>
  <c r="O3" i="5"/>
  <c r="O12" i="5"/>
  <c r="O20" i="5"/>
  <c r="N19" i="4"/>
  <c r="J4" i="5"/>
  <c r="J13" i="5"/>
  <c r="K4" i="5"/>
  <c r="K13" i="5"/>
  <c r="L4" i="5"/>
  <c r="L13" i="5"/>
  <c r="M4" i="5"/>
  <c r="M13" i="5"/>
  <c r="N4" i="5"/>
  <c r="N13" i="5"/>
  <c r="O4" i="5"/>
  <c r="O13" i="5"/>
  <c r="O21" i="5"/>
  <c r="N20" i="4"/>
  <c r="H5" i="5"/>
  <c r="H14" i="5"/>
  <c r="I5" i="5"/>
  <c r="I14" i="5"/>
  <c r="J5" i="5"/>
  <c r="J14" i="5"/>
  <c r="K5" i="5"/>
  <c r="K14" i="5"/>
  <c r="L5" i="5"/>
  <c r="L14" i="5"/>
  <c r="M5" i="5"/>
  <c r="M14" i="5"/>
  <c r="N5" i="5"/>
  <c r="N14" i="5"/>
  <c r="O5" i="5"/>
  <c r="O14" i="5"/>
  <c r="O22" i="5"/>
  <c r="N21" i="4"/>
  <c r="I123" i="9"/>
  <c r="I136" i="9"/>
  <c r="I149" i="9"/>
  <c r="E11" i="4"/>
  <c r="F6" i="5"/>
  <c r="F15" i="5"/>
  <c r="J123" i="9"/>
  <c r="J136" i="9"/>
  <c r="J149" i="9"/>
  <c r="F11" i="4"/>
  <c r="G6" i="5"/>
  <c r="G15" i="5"/>
  <c r="H6" i="5"/>
  <c r="H15" i="5"/>
  <c r="I6" i="5"/>
  <c r="I15" i="5"/>
  <c r="J6" i="5"/>
  <c r="J15" i="5"/>
  <c r="K6" i="5"/>
  <c r="K15" i="5"/>
  <c r="L6" i="5"/>
  <c r="L15" i="5"/>
  <c r="M6" i="5"/>
  <c r="M15" i="5"/>
  <c r="N6" i="5"/>
  <c r="N15" i="5"/>
  <c r="O6" i="5"/>
  <c r="O15" i="5"/>
  <c r="O23" i="5"/>
  <c r="N22" i="4"/>
  <c r="I124" i="9"/>
  <c r="I137" i="9"/>
  <c r="I150" i="9"/>
  <c r="E12" i="4"/>
  <c r="F7" i="5"/>
  <c r="F16" i="5"/>
  <c r="J124" i="9"/>
  <c r="J137" i="9"/>
  <c r="J150" i="9"/>
  <c r="F12" i="4"/>
  <c r="G7" i="5"/>
  <c r="G16" i="5"/>
  <c r="H7" i="5"/>
  <c r="H16" i="5"/>
  <c r="I7" i="5"/>
  <c r="I16" i="5"/>
  <c r="J7" i="5"/>
  <c r="J16" i="5"/>
  <c r="K7" i="5"/>
  <c r="K16" i="5"/>
  <c r="L7" i="5"/>
  <c r="L16" i="5"/>
  <c r="M7" i="5"/>
  <c r="M16" i="5"/>
  <c r="N7" i="5"/>
  <c r="N16" i="5"/>
  <c r="O7" i="5"/>
  <c r="O16" i="5"/>
  <c r="O24" i="5"/>
  <c r="N23" i="4"/>
  <c r="I125" i="9"/>
  <c r="I138" i="9"/>
  <c r="I151" i="9"/>
  <c r="E13" i="4"/>
  <c r="F8" i="5"/>
  <c r="F17" i="5"/>
  <c r="J125" i="9"/>
  <c r="J138" i="9"/>
  <c r="J151" i="9"/>
  <c r="F13" i="4"/>
  <c r="G8" i="5"/>
  <c r="G17" i="5"/>
  <c r="H8" i="5"/>
  <c r="H17" i="5"/>
  <c r="I8" i="5"/>
  <c r="I17" i="5"/>
  <c r="J8" i="5"/>
  <c r="J17" i="5"/>
  <c r="K8" i="5"/>
  <c r="K17" i="5"/>
  <c r="L8" i="5"/>
  <c r="L17" i="5"/>
  <c r="M8" i="5"/>
  <c r="M17" i="5"/>
  <c r="N8" i="5"/>
  <c r="N17" i="5"/>
  <c r="O8" i="5"/>
  <c r="O17" i="5"/>
  <c r="O25" i="5"/>
  <c r="N24" i="4"/>
  <c r="N25" i="4"/>
  <c r="M48" i="11"/>
  <c r="M34" i="11"/>
  <c r="C4" i="14"/>
  <c r="D4" i="14"/>
  <c r="E4" i="14"/>
  <c r="F4" i="14"/>
  <c r="G4" i="14"/>
  <c r="H4" i="14"/>
  <c r="I4" i="14"/>
  <c r="J4" i="14"/>
  <c r="K4" i="14"/>
  <c r="L4" i="14"/>
  <c r="M4" i="14"/>
  <c r="N4" i="14"/>
  <c r="K8" i="14"/>
  <c r="L3" i="15"/>
  <c r="L12" i="15"/>
  <c r="L8" i="14"/>
  <c r="M3" i="15"/>
  <c r="M12" i="15"/>
  <c r="M8" i="14"/>
  <c r="N3" i="15"/>
  <c r="N12" i="15"/>
  <c r="N8" i="14"/>
  <c r="O3" i="15"/>
  <c r="O12" i="15"/>
  <c r="O20" i="15"/>
  <c r="N19" i="14"/>
  <c r="I9" i="14"/>
  <c r="J4" i="15"/>
  <c r="J13" i="15"/>
  <c r="J9" i="14"/>
  <c r="K4" i="15"/>
  <c r="K13" i="15"/>
  <c r="K9" i="14"/>
  <c r="L4" i="15"/>
  <c r="L13" i="15"/>
  <c r="L9" i="14"/>
  <c r="M4" i="15"/>
  <c r="M13" i="15"/>
  <c r="M9" i="14"/>
  <c r="N4" i="15"/>
  <c r="N13" i="15"/>
  <c r="N9" i="14"/>
  <c r="O4" i="15"/>
  <c r="O13" i="15"/>
  <c r="O21" i="15"/>
  <c r="N20" i="14"/>
  <c r="G10" i="14"/>
  <c r="H5" i="15"/>
  <c r="H14" i="15"/>
  <c r="H10" i="14"/>
  <c r="I5" i="15"/>
  <c r="I14" i="15"/>
  <c r="I10" i="14"/>
  <c r="J5" i="15"/>
  <c r="J14" i="15"/>
  <c r="J10" i="14"/>
  <c r="K5" i="15"/>
  <c r="K14" i="15"/>
  <c r="K10" i="14"/>
  <c r="L5" i="15"/>
  <c r="L14" i="15"/>
  <c r="L10" i="14"/>
  <c r="M5" i="15"/>
  <c r="M14" i="15"/>
  <c r="M10" i="14"/>
  <c r="N5" i="15"/>
  <c r="N14" i="15"/>
  <c r="N10" i="14"/>
  <c r="O5" i="15"/>
  <c r="O14" i="15"/>
  <c r="O22" i="15"/>
  <c r="N21" i="14"/>
  <c r="C11" i="14"/>
  <c r="D6" i="15"/>
  <c r="D15" i="15"/>
  <c r="D11" i="14"/>
  <c r="E6" i="15"/>
  <c r="E15" i="15"/>
  <c r="E11" i="14"/>
  <c r="F6" i="15"/>
  <c r="F15" i="15"/>
  <c r="F11" i="14"/>
  <c r="G6" i="15"/>
  <c r="G15" i="15"/>
  <c r="G11" i="14"/>
  <c r="H6" i="15"/>
  <c r="H15" i="15"/>
  <c r="H11" i="14"/>
  <c r="I6" i="15"/>
  <c r="I15" i="15"/>
  <c r="I11" i="14"/>
  <c r="J6" i="15"/>
  <c r="J15" i="15"/>
  <c r="J11" i="14"/>
  <c r="K6" i="15"/>
  <c r="K15" i="15"/>
  <c r="K11" i="14"/>
  <c r="L6" i="15"/>
  <c r="L15" i="15"/>
  <c r="L11" i="14"/>
  <c r="M6" i="15"/>
  <c r="M15" i="15"/>
  <c r="M11" i="14"/>
  <c r="N6" i="15"/>
  <c r="N15" i="15"/>
  <c r="N11" i="14"/>
  <c r="O6" i="15"/>
  <c r="O15" i="15"/>
  <c r="O23" i="15"/>
  <c r="N22" i="14"/>
  <c r="C12" i="14"/>
  <c r="D7" i="15"/>
  <c r="D16" i="15"/>
  <c r="D12" i="14"/>
  <c r="E7" i="15"/>
  <c r="E16" i="15"/>
  <c r="E12" i="14"/>
  <c r="F7" i="15"/>
  <c r="F16" i="15"/>
  <c r="F12" i="14"/>
  <c r="G7" i="15"/>
  <c r="G16" i="15"/>
  <c r="G12" i="14"/>
  <c r="H7" i="15"/>
  <c r="H16" i="15"/>
  <c r="H12" i="14"/>
  <c r="I7" i="15"/>
  <c r="I16" i="15"/>
  <c r="I12" i="14"/>
  <c r="J7" i="15"/>
  <c r="J16" i="15"/>
  <c r="J12" i="14"/>
  <c r="K7" i="15"/>
  <c r="K16" i="15"/>
  <c r="K12" i="14"/>
  <c r="L7" i="15"/>
  <c r="L16" i="15"/>
  <c r="L12" i="14"/>
  <c r="M7" i="15"/>
  <c r="M16" i="15"/>
  <c r="M12" i="14"/>
  <c r="N7" i="15"/>
  <c r="N16" i="15"/>
  <c r="N12" i="14"/>
  <c r="O7" i="15"/>
  <c r="O16" i="15"/>
  <c r="O24" i="15"/>
  <c r="N23" i="14"/>
  <c r="C13" i="14"/>
  <c r="D8" i="15"/>
  <c r="D17" i="15"/>
  <c r="D13" i="14"/>
  <c r="E8" i="15"/>
  <c r="E17" i="15"/>
  <c r="E13" i="14"/>
  <c r="F8" i="15"/>
  <c r="F17" i="15"/>
  <c r="F13" i="14"/>
  <c r="G8" i="15"/>
  <c r="G17" i="15"/>
  <c r="G13" i="14"/>
  <c r="H8" i="15"/>
  <c r="H17" i="15"/>
  <c r="H13" i="14"/>
  <c r="I8" i="15"/>
  <c r="I17" i="15"/>
  <c r="I13" i="14"/>
  <c r="J8" i="15"/>
  <c r="J17" i="15"/>
  <c r="J13" i="14"/>
  <c r="K8" i="15"/>
  <c r="K17" i="15"/>
  <c r="K13" i="14"/>
  <c r="L8" i="15"/>
  <c r="L17" i="15"/>
  <c r="L13" i="14"/>
  <c r="M8" i="15"/>
  <c r="M17" i="15"/>
  <c r="M13" i="14"/>
  <c r="N8" i="15"/>
  <c r="N17" i="15"/>
  <c r="N13" i="14"/>
  <c r="O8" i="15"/>
  <c r="O17" i="15"/>
  <c r="O25" i="15"/>
  <c r="N24" i="14"/>
  <c r="N25" i="14"/>
  <c r="M49" i="11"/>
  <c r="M35" i="11"/>
  <c r="N1" i="7"/>
  <c r="N7" i="7"/>
  <c r="N11" i="7"/>
  <c r="N15" i="7"/>
  <c r="N19" i="7"/>
  <c r="N21" i="7"/>
  <c r="L24" i="11"/>
  <c r="N1" i="8"/>
  <c r="N9" i="8"/>
  <c r="N13" i="8"/>
  <c r="N17" i="8"/>
  <c r="N21" i="8"/>
  <c r="N23" i="8"/>
  <c r="N29" i="8"/>
  <c r="N33" i="8"/>
  <c r="N37" i="8"/>
  <c r="N39" i="8"/>
  <c r="N50" i="8"/>
  <c r="N64" i="8"/>
  <c r="L30" i="11"/>
  <c r="L13" i="6"/>
  <c r="L32" i="11"/>
  <c r="J8" i="14"/>
  <c r="K3" i="15"/>
  <c r="K12" i="15"/>
  <c r="N20" i="15"/>
  <c r="M19" i="14"/>
  <c r="H9" i="14"/>
  <c r="I4" i="15"/>
  <c r="I13" i="15"/>
  <c r="N21" i="15"/>
  <c r="M20" i="14"/>
  <c r="J135" i="9"/>
  <c r="J122" i="9"/>
  <c r="F10" i="14"/>
  <c r="G5" i="15"/>
  <c r="G14" i="15"/>
  <c r="N22" i="15"/>
  <c r="M21" i="14"/>
  <c r="N23" i="15"/>
  <c r="M22" i="14"/>
  <c r="N24" i="15"/>
  <c r="M23" i="14"/>
  <c r="N25" i="15"/>
  <c r="M24" i="14"/>
  <c r="M25" i="14"/>
  <c r="L49" i="11"/>
  <c r="L35" i="11"/>
  <c r="K3" i="5"/>
  <c r="K12" i="5"/>
  <c r="N20" i="5"/>
  <c r="M19" i="4"/>
  <c r="I4" i="5"/>
  <c r="I13" i="5"/>
  <c r="N21" i="5"/>
  <c r="M20" i="4"/>
  <c r="J148" i="9"/>
  <c r="F10" i="4"/>
  <c r="G5" i="5"/>
  <c r="G14" i="5"/>
  <c r="N22" i="5"/>
  <c r="M21" i="4"/>
  <c r="N23" i="5"/>
  <c r="M22" i="4"/>
  <c r="N24" i="5"/>
  <c r="M23" i="4"/>
  <c r="N25" i="5"/>
  <c r="M24" i="4"/>
  <c r="M25" i="4"/>
  <c r="L48" i="11"/>
  <c r="L34" i="11"/>
  <c r="M1" i="7"/>
  <c r="M7" i="7"/>
  <c r="M11" i="7"/>
  <c r="M15" i="7"/>
  <c r="M19" i="7"/>
  <c r="M21" i="7"/>
  <c r="K24" i="11"/>
  <c r="M1" i="8"/>
  <c r="M9" i="8"/>
  <c r="M13" i="8"/>
  <c r="M17" i="8"/>
  <c r="M21" i="8"/>
  <c r="M23" i="8"/>
  <c r="M29" i="8"/>
  <c r="M33" i="8"/>
  <c r="M37" i="8"/>
  <c r="M39" i="8"/>
  <c r="M50" i="8"/>
  <c r="M64" i="8"/>
  <c r="K30" i="11"/>
  <c r="K13" i="6"/>
  <c r="K32" i="11"/>
  <c r="I8" i="14"/>
  <c r="J3" i="15"/>
  <c r="J12" i="15"/>
  <c r="M20" i="15"/>
  <c r="L19" i="14"/>
  <c r="G9" i="14"/>
  <c r="H4" i="15"/>
  <c r="H13" i="15"/>
  <c r="M21" i="15"/>
  <c r="L20" i="14"/>
  <c r="I135" i="9"/>
  <c r="I122" i="9"/>
  <c r="E10" i="14"/>
  <c r="F5" i="15"/>
  <c r="F14" i="15"/>
  <c r="M22" i="15"/>
  <c r="L21" i="14"/>
  <c r="M23" i="15"/>
  <c r="L22" i="14"/>
  <c r="M24" i="15"/>
  <c r="L23" i="14"/>
  <c r="M25" i="15"/>
  <c r="L24" i="14"/>
  <c r="L25" i="14"/>
  <c r="K49" i="11"/>
  <c r="K35" i="11"/>
  <c r="J3" i="5"/>
  <c r="J12" i="5"/>
  <c r="M20" i="5"/>
  <c r="L19" i="4"/>
  <c r="H4" i="5"/>
  <c r="H13" i="5"/>
  <c r="M21" i="5"/>
  <c r="L20" i="4"/>
  <c r="I148" i="9"/>
  <c r="E10" i="4"/>
  <c r="F5" i="5"/>
  <c r="F14" i="5"/>
  <c r="M22" i="5"/>
  <c r="L21" i="4"/>
  <c r="M23" i="5"/>
  <c r="L22" i="4"/>
  <c r="M24" i="5"/>
  <c r="L23" i="4"/>
  <c r="M25" i="5"/>
  <c r="L24" i="4"/>
  <c r="L25" i="4"/>
  <c r="K48" i="11"/>
  <c r="K34" i="11"/>
  <c r="L1" i="7"/>
  <c r="L7" i="7"/>
  <c r="L11" i="7"/>
  <c r="L15" i="7"/>
  <c r="L19" i="7"/>
  <c r="L21" i="7"/>
  <c r="J24" i="11"/>
  <c r="L1" i="8"/>
  <c r="L9" i="8"/>
  <c r="L13" i="8"/>
  <c r="L17" i="8"/>
  <c r="L21" i="8"/>
  <c r="L23" i="8"/>
  <c r="L29" i="8"/>
  <c r="L33" i="8"/>
  <c r="L37" i="8"/>
  <c r="L39" i="8"/>
  <c r="L50" i="8"/>
  <c r="L64" i="8"/>
  <c r="J30" i="11"/>
  <c r="J13" i="6"/>
  <c r="J32" i="11"/>
  <c r="H8" i="14"/>
  <c r="I3" i="15"/>
  <c r="I12" i="15"/>
  <c r="L20" i="15"/>
  <c r="K19" i="14"/>
  <c r="J134" i="9"/>
  <c r="J121" i="9"/>
  <c r="F9" i="14"/>
  <c r="G4" i="15"/>
  <c r="G13" i="15"/>
  <c r="L21" i="15"/>
  <c r="K20" i="14"/>
  <c r="D10" i="14"/>
  <c r="E5" i="15"/>
  <c r="E14" i="15"/>
  <c r="L22" i="15"/>
  <c r="K21" i="14"/>
  <c r="L23" i="15"/>
  <c r="K22" i="14"/>
  <c r="L24" i="15"/>
  <c r="K23" i="14"/>
  <c r="L25" i="15"/>
  <c r="K24" i="14"/>
  <c r="K25" i="14"/>
  <c r="J49" i="11"/>
  <c r="J35" i="11"/>
  <c r="I3" i="5"/>
  <c r="I12" i="5"/>
  <c r="L20" i="5"/>
  <c r="K19" i="4"/>
  <c r="J147" i="9"/>
  <c r="F9" i="4"/>
  <c r="G4" i="5"/>
  <c r="G13" i="5"/>
  <c r="L21" i="5"/>
  <c r="K20" i="4"/>
  <c r="L22" i="5"/>
  <c r="K21" i="4"/>
  <c r="L23" i="5"/>
  <c r="K22" i="4"/>
  <c r="L24" i="5"/>
  <c r="K23" i="4"/>
  <c r="L25" i="5"/>
  <c r="K24" i="4"/>
  <c r="K25" i="4"/>
  <c r="J48" i="11"/>
  <c r="J34" i="11"/>
  <c r="K1" i="7"/>
  <c r="K7" i="7"/>
  <c r="K11" i="7"/>
  <c r="K15" i="7"/>
  <c r="K19" i="7"/>
  <c r="K21" i="7"/>
  <c r="I24" i="11"/>
  <c r="K1" i="8"/>
  <c r="K9" i="8"/>
  <c r="K13" i="8"/>
  <c r="K17" i="8"/>
  <c r="K21" i="8"/>
  <c r="K23" i="8"/>
  <c r="K29" i="8"/>
  <c r="K33" i="8"/>
  <c r="K37" i="8"/>
  <c r="K39" i="8"/>
  <c r="K50" i="8"/>
  <c r="K64" i="8"/>
  <c r="I30" i="11"/>
  <c r="I13" i="6"/>
  <c r="I32" i="11"/>
  <c r="G8" i="14"/>
  <c r="H3" i="15"/>
  <c r="H12" i="15"/>
  <c r="K20" i="15"/>
  <c r="J19" i="14"/>
  <c r="I134" i="9"/>
  <c r="I121" i="9"/>
  <c r="E9" i="14"/>
  <c r="F4" i="15"/>
  <c r="F13" i="15"/>
  <c r="K21" i="15"/>
  <c r="J20" i="14"/>
  <c r="C10" i="14"/>
  <c r="D5" i="15"/>
  <c r="D14" i="15"/>
  <c r="K22" i="15"/>
  <c r="J21" i="14"/>
  <c r="K23" i="15"/>
  <c r="J22" i="14"/>
  <c r="K24" i="15"/>
  <c r="J23" i="14"/>
  <c r="K25" i="15"/>
  <c r="J24" i="14"/>
  <c r="J25" i="14"/>
  <c r="I49" i="11"/>
  <c r="I35" i="11"/>
  <c r="H3" i="5"/>
  <c r="H12" i="5"/>
  <c r="K20" i="5"/>
  <c r="J19" i="4"/>
  <c r="I147" i="9"/>
  <c r="E9" i="4"/>
  <c r="F4" i="5"/>
  <c r="F13" i="5"/>
  <c r="K21" i="5"/>
  <c r="J20" i="4"/>
  <c r="K22" i="5"/>
  <c r="J21" i="4"/>
  <c r="K23" i="5"/>
  <c r="J22" i="4"/>
  <c r="K24" i="5"/>
  <c r="J23" i="4"/>
  <c r="K25" i="5"/>
  <c r="J24" i="4"/>
  <c r="J25" i="4"/>
  <c r="I48" i="11"/>
  <c r="I34" i="11"/>
  <c r="J1" i="7"/>
  <c r="J7" i="7"/>
  <c r="J11" i="7"/>
  <c r="J15" i="7"/>
  <c r="J19" i="7"/>
  <c r="J21" i="7"/>
  <c r="H24" i="11"/>
  <c r="J1" i="8"/>
  <c r="J9" i="8"/>
  <c r="J13" i="8"/>
  <c r="J17" i="8"/>
  <c r="J21" i="8"/>
  <c r="J23" i="8"/>
  <c r="J29" i="8"/>
  <c r="J33" i="8"/>
  <c r="J37" i="8"/>
  <c r="J39" i="8"/>
  <c r="J50" i="8"/>
  <c r="J64" i="8"/>
  <c r="H30" i="11"/>
  <c r="H13" i="6"/>
  <c r="H32" i="11"/>
  <c r="J133" i="9"/>
  <c r="J120" i="9"/>
  <c r="F8" i="14"/>
  <c r="G3" i="15"/>
  <c r="G12" i="15"/>
  <c r="J20" i="15"/>
  <c r="I19" i="14"/>
  <c r="D9" i="14"/>
  <c r="E4" i="15"/>
  <c r="E13" i="15"/>
  <c r="J21" i="15"/>
  <c r="I20" i="14"/>
  <c r="J22" i="15"/>
  <c r="I21" i="14"/>
  <c r="J23" i="15"/>
  <c r="I22" i="14"/>
  <c r="J24" i="15"/>
  <c r="I23" i="14"/>
  <c r="J25" i="15"/>
  <c r="I24" i="14"/>
  <c r="I25" i="14"/>
  <c r="H49" i="11"/>
  <c r="H35" i="11"/>
  <c r="J146" i="9"/>
  <c r="F8" i="4"/>
  <c r="G3" i="5"/>
  <c r="G12" i="5"/>
  <c r="J20" i="5"/>
  <c r="I19" i="4"/>
  <c r="J21" i="5"/>
  <c r="I20" i="4"/>
  <c r="J22" i="5"/>
  <c r="I21" i="4"/>
  <c r="J23" i="5"/>
  <c r="I22" i="4"/>
  <c r="J24" i="5"/>
  <c r="I23" i="4"/>
  <c r="J25" i="5"/>
  <c r="I24" i="4"/>
  <c r="I25" i="4"/>
  <c r="H48" i="11"/>
  <c r="H34" i="11"/>
  <c r="I1" i="7"/>
  <c r="I7" i="7"/>
  <c r="I11" i="7"/>
  <c r="I15" i="7"/>
  <c r="I19" i="7"/>
  <c r="I21" i="7"/>
  <c r="G24" i="11"/>
  <c r="I1" i="8"/>
  <c r="I9" i="8"/>
  <c r="I13" i="8"/>
  <c r="I17" i="8"/>
  <c r="I21" i="8"/>
  <c r="I23" i="8"/>
  <c r="I29" i="8"/>
  <c r="I33" i="8"/>
  <c r="I37" i="8"/>
  <c r="I39" i="8"/>
  <c r="I50" i="8"/>
  <c r="I64" i="8"/>
  <c r="G30" i="11"/>
  <c r="G13" i="6"/>
  <c r="G32" i="11"/>
  <c r="I133" i="9"/>
  <c r="I120" i="9"/>
  <c r="E8" i="14"/>
  <c r="F3" i="15"/>
  <c r="F12" i="15"/>
  <c r="I20" i="15"/>
  <c r="H19" i="14"/>
  <c r="C9" i="14"/>
  <c r="D4" i="15"/>
  <c r="D13" i="15"/>
  <c r="I21" i="15"/>
  <c r="H20" i="14"/>
  <c r="I22" i="15"/>
  <c r="H21" i="14"/>
  <c r="I23" i="15"/>
  <c r="H22" i="14"/>
  <c r="I24" i="15"/>
  <c r="H23" i="14"/>
  <c r="I25" i="15"/>
  <c r="H24" i="14"/>
  <c r="H25" i="14"/>
  <c r="G49" i="11"/>
  <c r="G35" i="11"/>
  <c r="I146" i="9"/>
  <c r="E8" i="4"/>
  <c r="F3" i="5"/>
  <c r="F12" i="5"/>
  <c r="I20" i="5"/>
  <c r="H19" i="4"/>
  <c r="I21" i="5"/>
  <c r="H20" i="4"/>
  <c r="I22" i="5"/>
  <c r="H21" i="4"/>
  <c r="I23" i="5"/>
  <c r="H22" i="4"/>
  <c r="I24" i="5"/>
  <c r="H23" i="4"/>
  <c r="I25" i="5"/>
  <c r="H24" i="4"/>
  <c r="H25" i="4"/>
  <c r="G48" i="11"/>
  <c r="G34" i="11"/>
  <c r="H1" i="7"/>
  <c r="H7" i="7"/>
  <c r="H11" i="7"/>
  <c r="H15" i="7"/>
  <c r="H19" i="7"/>
  <c r="H21" i="7"/>
  <c r="F24" i="11"/>
  <c r="H1" i="8"/>
  <c r="H9" i="8"/>
  <c r="H13" i="8"/>
  <c r="H17" i="8"/>
  <c r="H21" i="8"/>
  <c r="H23" i="8"/>
  <c r="H29" i="8"/>
  <c r="H33" i="8"/>
  <c r="H37" i="8"/>
  <c r="H39" i="8"/>
  <c r="H50" i="8"/>
  <c r="H64" i="8"/>
  <c r="F30" i="11"/>
  <c r="F13" i="6"/>
  <c r="F32" i="11"/>
  <c r="D8" i="14"/>
  <c r="E3" i="15"/>
  <c r="E12" i="15"/>
  <c r="H20" i="15"/>
  <c r="G19" i="14"/>
  <c r="H21" i="15"/>
  <c r="G20" i="14"/>
  <c r="H22" i="15"/>
  <c r="G21" i="14"/>
  <c r="H23" i="15"/>
  <c r="G22" i="14"/>
  <c r="H24" i="15"/>
  <c r="G23" i="14"/>
  <c r="H25" i="15"/>
  <c r="G24" i="14"/>
  <c r="G25" i="14"/>
  <c r="F49" i="11"/>
  <c r="F35" i="11"/>
  <c r="H20" i="5"/>
  <c r="G19" i="4"/>
  <c r="H21" i="5"/>
  <c r="G20" i="4"/>
  <c r="H22" i="5"/>
  <c r="G21" i="4"/>
  <c r="H23" i="5"/>
  <c r="G22" i="4"/>
  <c r="H24" i="5"/>
  <c r="G23" i="4"/>
  <c r="H25" i="5"/>
  <c r="G24" i="4"/>
  <c r="G25" i="4"/>
  <c r="F48" i="11"/>
  <c r="F34" i="11"/>
  <c r="G1" i="7"/>
  <c r="G7" i="7"/>
  <c r="G11" i="7"/>
  <c r="G15" i="7"/>
  <c r="G19" i="7"/>
  <c r="G21" i="7"/>
  <c r="E24" i="11"/>
  <c r="G1" i="8"/>
  <c r="G9" i="8"/>
  <c r="G13" i="8"/>
  <c r="G17" i="8"/>
  <c r="G21" i="8"/>
  <c r="G23" i="8"/>
  <c r="G29" i="8"/>
  <c r="G33" i="8"/>
  <c r="G37" i="8"/>
  <c r="G39" i="8"/>
  <c r="G50" i="8"/>
  <c r="G64" i="8"/>
  <c r="E30" i="11"/>
  <c r="E13" i="6"/>
  <c r="E32" i="11"/>
  <c r="C8" i="14"/>
  <c r="D3" i="15"/>
  <c r="D12" i="15"/>
  <c r="G20" i="15"/>
  <c r="F19" i="14"/>
  <c r="G21" i="15"/>
  <c r="F20" i="14"/>
  <c r="G22" i="15"/>
  <c r="F21" i="14"/>
  <c r="G23" i="15"/>
  <c r="F22" i="14"/>
  <c r="G24" i="15"/>
  <c r="F23" i="14"/>
  <c r="G25" i="15"/>
  <c r="F24" i="14"/>
  <c r="F25" i="14"/>
  <c r="E49" i="11"/>
  <c r="E35" i="11"/>
  <c r="G20" i="5"/>
  <c r="F19" i="4"/>
  <c r="G21" i="5"/>
  <c r="F20" i="4"/>
  <c r="G22" i="5"/>
  <c r="F21" i="4"/>
  <c r="G23" i="5"/>
  <c r="F22" i="4"/>
  <c r="G24" i="5"/>
  <c r="F23" i="4"/>
  <c r="G25" i="5"/>
  <c r="F24" i="4"/>
  <c r="F25" i="4"/>
  <c r="E48" i="11"/>
  <c r="E34" i="11"/>
  <c r="D13" i="6"/>
  <c r="D32" i="11"/>
  <c r="F20" i="5"/>
  <c r="E19" i="4"/>
  <c r="F21" i="5"/>
  <c r="E20" i="4"/>
  <c r="F22" i="5"/>
  <c r="E21" i="4"/>
  <c r="F23" i="5"/>
  <c r="E22" i="4"/>
  <c r="F24" i="5"/>
  <c r="E23" i="4"/>
  <c r="F25" i="5"/>
  <c r="E24" i="4"/>
  <c r="E25" i="4"/>
  <c r="D48" i="11"/>
  <c r="D34" i="11"/>
  <c r="F20" i="15"/>
  <c r="E19" i="14"/>
  <c r="F21" i="15"/>
  <c r="E20" i="14"/>
  <c r="F22" i="15"/>
  <c r="E21" i="14"/>
  <c r="F23" i="15"/>
  <c r="E22" i="14"/>
  <c r="F24" i="15"/>
  <c r="E23" i="14"/>
  <c r="F25" i="15"/>
  <c r="E24" i="14"/>
  <c r="E25" i="14"/>
  <c r="D49" i="11"/>
  <c r="D35" i="11"/>
  <c r="E20" i="15"/>
  <c r="D19" i="14"/>
  <c r="E21" i="15"/>
  <c r="D20" i="14"/>
  <c r="E22" i="15"/>
  <c r="D21" i="14"/>
  <c r="E23" i="15"/>
  <c r="D22" i="14"/>
  <c r="E24" i="15"/>
  <c r="D23" i="14"/>
  <c r="E25" i="15"/>
  <c r="D24" i="14"/>
  <c r="D25" i="14"/>
  <c r="C49" i="11"/>
  <c r="C35" i="11"/>
  <c r="D20" i="15"/>
  <c r="C19" i="14"/>
  <c r="D21" i="15"/>
  <c r="C20" i="14"/>
  <c r="D22" i="15"/>
  <c r="C21" i="14"/>
  <c r="D23" i="15"/>
  <c r="C22" i="14"/>
  <c r="D24" i="15"/>
  <c r="C23" i="14"/>
  <c r="D25" i="15"/>
  <c r="C24" i="14"/>
  <c r="C25" i="14"/>
  <c r="B49" i="11"/>
  <c r="B35" i="11"/>
  <c r="T25" i="11"/>
  <c r="U25" i="11"/>
  <c r="V25" i="11"/>
  <c r="N25" i="11"/>
  <c r="O25" i="11"/>
  <c r="P25" i="11"/>
  <c r="Q25" i="11"/>
  <c r="R25" i="11"/>
  <c r="S25" i="11"/>
  <c r="C15" i="12"/>
  <c r="C122" i="12"/>
  <c r="C27" i="11"/>
  <c r="C21" i="11"/>
  <c r="C23" i="11"/>
  <c r="C25" i="11"/>
  <c r="A123" i="12"/>
  <c r="C16" i="12"/>
  <c r="B123" i="12"/>
  <c r="C123" i="12"/>
  <c r="D27" i="11"/>
  <c r="D21" i="11"/>
  <c r="E16" i="12"/>
  <c r="D123" i="12"/>
  <c r="D28" i="11"/>
  <c r="D22" i="11"/>
  <c r="D23" i="11"/>
  <c r="D25" i="11"/>
  <c r="A124" i="12"/>
  <c r="C17" i="12"/>
  <c r="B124" i="12"/>
  <c r="C124" i="12"/>
  <c r="E27" i="11"/>
  <c r="E21" i="11"/>
  <c r="E17" i="12"/>
  <c r="D124" i="12"/>
  <c r="E28" i="11"/>
  <c r="E22" i="11"/>
  <c r="E23" i="11"/>
  <c r="E25" i="11"/>
  <c r="A125" i="12"/>
  <c r="C18" i="12"/>
  <c r="B125" i="12"/>
  <c r="C125" i="12"/>
  <c r="F27" i="11"/>
  <c r="F21" i="11"/>
  <c r="E18" i="12"/>
  <c r="D125" i="12"/>
  <c r="F28" i="11"/>
  <c r="F22" i="11"/>
  <c r="F23" i="11"/>
  <c r="F25" i="11"/>
  <c r="A126" i="12"/>
  <c r="C19" i="12"/>
  <c r="B126" i="12"/>
  <c r="C126" i="12"/>
  <c r="G27" i="11"/>
  <c r="G21" i="11"/>
  <c r="E19" i="12"/>
  <c r="D126" i="12"/>
  <c r="G28" i="11"/>
  <c r="G22" i="11"/>
  <c r="G23" i="11"/>
  <c r="G25" i="11"/>
  <c r="A127" i="12"/>
  <c r="C20" i="12"/>
  <c r="B127" i="12"/>
  <c r="C127" i="12"/>
  <c r="H27" i="11"/>
  <c r="H21" i="11"/>
  <c r="E20" i="12"/>
  <c r="D127" i="12"/>
  <c r="H28" i="11"/>
  <c r="H22" i="11"/>
  <c r="H23" i="11"/>
  <c r="H25" i="11"/>
  <c r="I27" i="11"/>
  <c r="I21" i="11"/>
  <c r="I28" i="11"/>
  <c r="I22" i="11"/>
  <c r="I23" i="11"/>
  <c r="I25" i="11"/>
  <c r="J27" i="11"/>
  <c r="J21" i="11"/>
  <c r="J28" i="11"/>
  <c r="J22" i="11"/>
  <c r="J23" i="11"/>
  <c r="J25" i="11"/>
  <c r="K27" i="11"/>
  <c r="K21" i="11"/>
  <c r="K28" i="11"/>
  <c r="K22" i="11"/>
  <c r="K23" i="11"/>
  <c r="K25" i="11"/>
  <c r="L27" i="11"/>
  <c r="L21" i="11"/>
  <c r="L28" i="11"/>
  <c r="L22" i="11"/>
  <c r="L23" i="11"/>
  <c r="L25" i="11"/>
  <c r="M27" i="11"/>
  <c r="M21" i="11"/>
  <c r="M28" i="11"/>
  <c r="M22" i="11"/>
  <c r="M23" i="11"/>
  <c r="M25" i="11"/>
  <c r="E48" i="8"/>
  <c r="X11" i="7"/>
  <c r="W11" i="7"/>
  <c r="X7" i="7"/>
  <c r="W7" i="7"/>
  <c r="V7" i="7"/>
  <c r="U7" i="7"/>
  <c r="H110" i="12"/>
  <c r="U107" i="12"/>
  <c r="I110" i="12"/>
  <c r="U111" i="12"/>
  <c r="U113" i="12"/>
  <c r="E13" i="17"/>
  <c r="Y21" i="7"/>
  <c r="H60" i="17"/>
  <c r="H61" i="17"/>
  <c r="H59" i="17"/>
  <c r="I60" i="17"/>
  <c r="I61" i="17"/>
  <c r="I59" i="17"/>
  <c r="E39" i="17"/>
  <c r="A128" i="12"/>
  <c r="E59" i="17"/>
  <c r="D60" i="17"/>
  <c r="D59" i="17"/>
  <c r="D54" i="17"/>
  <c r="D53" i="17"/>
  <c r="D46" i="17"/>
  <c r="D45" i="17"/>
  <c r="A42" i="17"/>
  <c r="G69" i="19"/>
  <c r="G66" i="19"/>
  <c r="B128" i="12"/>
  <c r="A129" i="12"/>
  <c r="B129" i="12"/>
  <c r="D13" i="22"/>
  <c r="D12" i="22"/>
  <c r="D14" i="22"/>
  <c r="E14" i="17"/>
  <c r="D13" i="17"/>
  <c r="D14" i="17"/>
  <c r="D15" i="17"/>
  <c r="E31" i="18"/>
  <c r="F39" i="17"/>
  <c r="E40" i="17"/>
  <c r="I45" i="17"/>
  <c r="D72" i="19"/>
  <c r="D71" i="19"/>
  <c r="D70" i="19"/>
  <c r="F14" i="17"/>
  <c r="C104" i="12"/>
  <c r="F13" i="17"/>
  <c r="C103" i="12"/>
  <c r="E15" i="17"/>
  <c r="F15" i="17"/>
  <c r="C102" i="12"/>
  <c r="H77" i="12"/>
  <c r="H78" i="12"/>
  <c r="H79" i="12"/>
  <c r="H81" i="12"/>
  <c r="H82" i="12"/>
  <c r="H83" i="12"/>
  <c r="H84" i="12"/>
  <c r="H85" i="12"/>
  <c r="H86" i="12"/>
  <c r="H87" i="12"/>
  <c r="H88" i="12"/>
  <c r="H89" i="12"/>
  <c r="H90" i="12"/>
  <c r="H64" i="12"/>
  <c r="H65" i="12"/>
  <c r="H66" i="12"/>
  <c r="H67" i="12"/>
  <c r="H69" i="12"/>
  <c r="H70" i="12"/>
  <c r="H71" i="12"/>
  <c r="H72" i="12"/>
  <c r="H73" i="12"/>
  <c r="H74" i="12"/>
  <c r="H75" i="12"/>
  <c r="H76" i="12"/>
  <c r="I49" i="17"/>
  <c r="I47" i="17"/>
  <c r="I50" i="17"/>
  <c r="I48" i="17"/>
  <c r="I46" i="17"/>
  <c r="D23" i="12"/>
  <c r="B23" i="12"/>
  <c r="G49" i="17"/>
  <c r="F40" i="17"/>
  <c r="G39" i="17"/>
  <c r="H39" i="17"/>
  <c r="I39" i="17"/>
  <c r="J39" i="17"/>
  <c r="K39" i="17"/>
  <c r="L39" i="17"/>
  <c r="M39" i="17"/>
  <c r="N39" i="17"/>
  <c r="O39" i="17"/>
  <c r="P39" i="17"/>
  <c r="Q39" i="17"/>
  <c r="R39" i="17"/>
  <c r="S39" i="17"/>
  <c r="T39" i="17"/>
  <c r="U39" i="17"/>
  <c r="V39" i="17"/>
  <c r="W39" i="17"/>
  <c r="X39" i="17"/>
  <c r="Y39" i="17"/>
  <c r="Z39" i="17"/>
  <c r="AA39" i="17"/>
  <c r="AB39" i="17"/>
  <c r="AC39" i="17"/>
  <c r="AD39" i="17"/>
  <c r="AE39" i="17"/>
  <c r="AF39" i="17"/>
  <c r="AS3" i="9"/>
  <c r="AK3" i="9"/>
  <c r="AG3" i="9"/>
  <c r="AC3" i="9"/>
  <c r="U3" i="9"/>
  <c r="Q3" i="9"/>
  <c r="M3" i="9"/>
  <c r="B64" i="11"/>
  <c r="C63" i="11"/>
  <c r="C64" i="11"/>
  <c r="D63" i="11"/>
  <c r="D64" i="11"/>
  <c r="E63" i="11"/>
  <c r="E64" i="11"/>
  <c r="F63" i="11"/>
  <c r="F64" i="11"/>
  <c r="G63" i="11"/>
  <c r="G64" i="11"/>
  <c r="H63" i="11"/>
  <c r="H64" i="11"/>
  <c r="I63" i="11"/>
  <c r="I64" i="11"/>
  <c r="J63" i="11"/>
  <c r="J64" i="11"/>
  <c r="K63" i="11"/>
  <c r="K64" i="11"/>
  <c r="L63" i="11"/>
  <c r="L64" i="11"/>
  <c r="M63" i="11"/>
  <c r="M64" i="11"/>
  <c r="N63" i="11"/>
  <c r="N64" i="11"/>
  <c r="O63" i="11"/>
  <c r="O64" i="11"/>
  <c r="P63" i="11"/>
  <c r="P64" i="11"/>
  <c r="Q63" i="11"/>
  <c r="Q64" i="11"/>
  <c r="R63" i="11"/>
  <c r="R64" i="11"/>
  <c r="S63" i="11"/>
  <c r="S64" i="11"/>
  <c r="T63" i="11"/>
  <c r="T64" i="11"/>
  <c r="U63" i="11"/>
  <c r="U64" i="11"/>
  <c r="V63" i="11"/>
  <c r="V64" i="11"/>
  <c r="O8" i="14"/>
  <c r="P3" i="15"/>
  <c r="P12" i="15"/>
  <c r="P8" i="14"/>
  <c r="Q3" i="15"/>
  <c r="Q12" i="15"/>
  <c r="Q8" i="14"/>
  <c r="R3" i="15"/>
  <c r="R12" i="15"/>
  <c r="R8" i="14"/>
  <c r="S3" i="15"/>
  <c r="S12" i="15"/>
  <c r="S8" i="14"/>
  <c r="T3" i="15"/>
  <c r="T12" i="15"/>
  <c r="T8" i="14"/>
  <c r="U3" i="15"/>
  <c r="U12" i="15"/>
  <c r="U8" i="14"/>
  <c r="V3" i="15"/>
  <c r="V12" i="15"/>
  <c r="V8" i="14"/>
  <c r="W3" i="15"/>
  <c r="W12" i="15"/>
  <c r="W8" i="14"/>
  <c r="X3" i="15"/>
  <c r="X12" i="15"/>
  <c r="X8" i="14"/>
  <c r="Y3" i="15"/>
  <c r="Y12" i="15"/>
  <c r="Y8" i="14"/>
  <c r="Z3" i="15"/>
  <c r="Z12" i="15"/>
  <c r="Z8" i="14"/>
  <c r="AA3" i="15"/>
  <c r="AA12" i="15"/>
  <c r="AA8" i="14"/>
  <c r="AB3" i="15"/>
  <c r="AB12" i="15"/>
  <c r="AB8" i="14"/>
  <c r="AC3" i="15"/>
  <c r="AC12" i="15"/>
  <c r="AC8" i="14"/>
  <c r="AD3" i="15"/>
  <c r="AD12" i="15"/>
  <c r="AD8" i="14"/>
  <c r="AE3" i="15"/>
  <c r="AE12" i="15"/>
  <c r="AE8" i="14"/>
  <c r="AF3" i="15"/>
  <c r="AF12" i="15"/>
  <c r="AF8" i="14"/>
  <c r="AG3" i="15"/>
  <c r="AG12" i="15"/>
  <c r="AG8" i="14"/>
  <c r="AH3" i="15"/>
  <c r="AH12" i="15"/>
  <c r="AH8" i="14"/>
  <c r="AI3" i="15"/>
  <c r="AI12" i="15"/>
  <c r="AI8" i="14"/>
  <c r="AJ3" i="15"/>
  <c r="AJ12" i="15"/>
  <c r="AJ8" i="14"/>
  <c r="AK3" i="15"/>
  <c r="AK12" i="15"/>
  <c r="AK8" i="14"/>
  <c r="AL3" i="15"/>
  <c r="AL12" i="15"/>
  <c r="AL8" i="14"/>
  <c r="AM3" i="15"/>
  <c r="AM12" i="15"/>
  <c r="AM8" i="14"/>
  <c r="AN3" i="15"/>
  <c r="AN12" i="15"/>
  <c r="AN8" i="14"/>
  <c r="AO3" i="15"/>
  <c r="AO12" i="15"/>
  <c r="AO8" i="14"/>
  <c r="AP3" i="15"/>
  <c r="AP12" i="15"/>
  <c r="AP8" i="14"/>
  <c r="AQ3" i="15"/>
  <c r="AQ12" i="15"/>
  <c r="O9" i="14"/>
  <c r="P4" i="15"/>
  <c r="P13" i="15"/>
  <c r="P9" i="14"/>
  <c r="Q4" i="15"/>
  <c r="Q13" i="15"/>
  <c r="Q9" i="14"/>
  <c r="R4" i="15"/>
  <c r="R13" i="15"/>
  <c r="R9" i="14"/>
  <c r="S4" i="15"/>
  <c r="S13" i="15"/>
  <c r="S9" i="14"/>
  <c r="T4" i="15"/>
  <c r="T13" i="15"/>
  <c r="T9" i="14"/>
  <c r="U4" i="15"/>
  <c r="U13" i="15"/>
  <c r="U9" i="14"/>
  <c r="V4" i="15"/>
  <c r="V13" i="15"/>
  <c r="V9" i="14"/>
  <c r="W4" i="15"/>
  <c r="W13" i="15"/>
  <c r="W9" i="14"/>
  <c r="X4" i="15"/>
  <c r="X13" i="15"/>
  <c r="X9" i="14"/>
  <c r="Y4" i="15"/>
  <c r="Y13" i="15"/>
  <c r="Y9" i="14"/>
  <c r="Z4" i="15"/>
  <c r="Z13" i="15"/>
  <c r="Z9" i="14"/>
  <c r="AA4" i="15"/>
  <c r="AA13" i="15"/>
  <c r="AA9" i="14"/>
  <c r="AB4" i="15"/>
  <c r="AB13" i="15"/>
  <c r="AB9" i="14"/>
  <c r="AC4" i="15"/>
  <c r="AC13" i="15"/>
  <c r="AC9" i="14"/>
  <c r="AD4" i="15"/>
  <c r="AD13" i="15"/>
  <c r="AD9" i="14"/>
  <c r="AE4" i="15"/>
  <c r="AE13" i="15"/>
  <c r="AE9" i="14"/>
  <c r="AF4" i="15"/>
  <c r="AF13" i="15"/>
  <c r="AF9" i="14"/>
  <c r="AG4" i="15"/>
  <c r="AG13" i="15"/>
  <c r="AG9" i="14"/>
  <c r="AH4" i="15"/>
  <c r="AH13" i="15"/>
  <c r="AH9" i="14"/>
  <c r="AI4" i="15"/>
  <c r="AI13" i="15"/>
  <c r="AI9" i="14"/>
  <c r="AJ4" i="15"/>
  <c r="AJ13" i="15"/>
  <c r="AJ9" i="14"/>
  <c r="AK4" i="15"/>
  <c r="AK13" i="15"/>
  <c r="AK9" i="14"/>
  <c r="AL4" i="15"/>
  <c r="AL13" i="15"/>
  <c r="AL9" i="14"/>
  <c r="AM4" i="15"/>
  <c r="AM13" i="15"/>
  <c r="AM9" i="14"/>
  <c r="AN4" i="15"/>
  <c r="AN13" i="15"/>
  <c r="AN9" i="14"/>
  <c r="AO4" i="15"/>
  <c r="AO13" i="15"/>
  <c r="AO9" i="14"/>
  <c r="AP4" i="15"/>
  <c r="AP13" i="15"/>
  <c r="AP9" i="14"/>
  <c r="AQ4" i="15"/>
  <c r="AQ13" i="15"/>
  <c r="O10" i="14"/>
  <c r="P5" i="15"/>
  <c r="P14" i="15"/>
  <c r="P10" i="14"/>
  <c r="Q5" i="15"/>
  <c r="Q14" i="15"/>
  <c r="Q10" i="14"/>
  <c r="R5" i="15"/>
  <c r="R14" i="15"/>
  <c r="R10" i="14"/>
  <c r="S5" i="15"/>
  <c r="S14" i="15"/>
  <c r="S10" i="14"/>
  <c r="T5" i="15"/>
  <c r="T14" i="15"/>
  <c r="T10" i="14"/>
  <c r="U5" i="15"/>
  <c r="U14" i="15"/>
  <c r="U10" i="14"/>
  <c r="V5" i="15"/>
  <c r="V14" i="15"/>
  <c r="V10" i="14"/>
  <c r="W5" i="15"/>
  <c r="W14" i="15"/>
  <c r="W10" i="14"/>
  <c r="X5" i="15"/>
  <c r="X14" i="15"/>
  <c r="X10" i="14"/>
  <c r="Y5" i="15"/>
  <c r="Y14" i="15"/>
  <c r="Y10" i="14"/>
  <c r="Z5" i="15"/>
  <c r="Z14" i="15"/>
  <c r="Z10" i="14"/>
  <c r="AA5" i="15"/>
  <c r="AA14" i="15"/>
  <c r="AA10" i="14"/>
  <c r="AB5" i="15"/>
  <c r="AB14" i="15"/>
  <c r="AB10" i="14"/>
  <c r="AC5" i="15"/>
  <c r="AC14" i="15"/>
  <c r="AC10" i="14"/>
  <c r="AD5" i="15"/>
  <c r="AD14" i="15"/>
  <c r="AD10" i="14"/>
  <c r="AE5" i="15"/>
  <c r="AE14" i="15"/>
  <c r="AE10" i="14"/>
  <c r="AF5" i="15"/>
  <c r="AF14" i="15"/>
  <c r="AF10" i="14"/>
  <c r="AG5" i="15"/>
  <c r="AG14" i="15"/>
  <c r="AG10" i="14"/>
  <c r="AH5" i="15"/>
  <c r="AH14" i="15"/>
  <c r="AH10" i="14"/>
  <c r="AI5" i="15"/>
  <c r="AI14" i="15"/>
  <c r="AI10" i="14"/>
  <c r="AJ5" i="15"/>
  <c r="AJ14" i="15"/>
  <c r="AJ10" i="14"/>
  <c r="AK5" i="15"/>
  <c r="AK14" i="15"/>
  <c r="AK10" i="14"/>
  <c r="AL5" i="15"/>
  <c r="AL14" i="15"/>
  <c r="AL10" i="14"/>
  <c r="AM5" i="15"/>
  <c r="AM14" i="15"/>
  <c r="AM10" i="14"/>
  <c r="AN5" i="15"/>
  <c r="AN14" i="15"/>
  <c r="AN10" i="14"/>
  <c r="AO5" i="15"/>
  <c r="AO14" i="15"/>
  <c r="AO10" i="14"/>
  <c r="AP5" i="15"/>
  <c r="AP14" i="15"/>
  <c r="AP10" i="14"/>
  <c r="AQ5" i="15"/>
  <c r="AQ14" i="15"/>
  <c r="O11" i="14"/>
  <c r="P6" i="15"/>
  <c r="P15" i="15"/>
  <c r="P11" i="14"/>
  <c r="Q6" i="15"/>
  <c r="Q15" i="15"/>
  <c r="Q11" i="14"/>
  <c r="R6" i="15"/>
  <c r="R15" i="15"/>
  <c r="R11" i="14"/>
  <c r="S6" i="15"/>
  <c r="S15" i="15"/>
  <c r="S11" i="14"/>
  <c r="T6" i="15"/>
  <c r="T15" i="15"/>
  <c r="T11" i="14"/>
  <c r="U6" i="15"/>
  <c r="U15" i="15"/>
  <c r="U11" i="14"/>
  <c r="V6" i="15"/>
  <c r="V15" i="15"/>
  <c r="V11" i="14"/>
  <c r="W6" i="15"/>
  <c r="W15" i="15"/>
  <c r="W11" i="14"/>
  <c r="X6" i="15"/>
  <c r="X15" i="15"/>
  <c r="X11" i="14"/>
  <c r="Y6" i="15"/>
  <c r="Y15" i="15"/>
  <c r="Y11" i="14"/>
  <c r="Z6" i="15"/>
  <c r="Z15" i="15"/>
  <c r="Z11" i="14"/>
  <c r="AA6" i="15"/>
  <c r="AA15" i="15"/>
  <c r="AA11" i="14"/>
  <c r="AB6" i="15"/>
  <c r="AB15" i="15"/>
  <c r="AB11" i="14"/>
  <c r="AC6" i="15"/>
  <c r="AC15" i="15"/>
  <c r="AC11" i="14"/>
  <c r="AD6" i="15"/>
  <c r="AD15" i="15"/>
  <c r="AD11" i="14"/>
  <c r="AE6" i="15"/>
  <c r="AE15" i="15"/>
  <c r="AE11" i="14"/>
  <c r="AF6" i="15"/>
  <c r="AF15" i="15"/>
  <c r="AF11" i="14"/>
  <c r="AG6" i="15"/>
  <c r="AG15" i="15"/>
  <c r="AG11" i="14"/>
  <c r="AH6" i="15"/>
  <c r="AH15" i="15"/>
  <c r="AH11" i="14"/>
  <c r="AI6" i="15"/>
  <c r="AI15" i="15"/>
  <c r="AI11" i="14"/>
  <c r="AJ6" i="15"/>
  <c r="AJ15" i="15"/>
  <c r="AJ11" i="14"/>
  <c r="AK6" i="15"/>
  <c r="AK15" i="15"/>
  <c r="AK11" i="14"/>
  <c r="AL6" i="15"/>
  <c r="AL15" i="15"/>
  <c r="AL11" i="14"/>
  <c r="AM6" i="15"/>
  <c r="AM15" i="15"/>
  <c r="AM11" i="14"/>
  <c r="AN6" i="15"/>
  <c r="AN15" i="15"/>
  <c r="AN11" i="14"/>
  <c r="AO6" i="15"/>
  <c r="AO15" i="15"/>
  <c r="AO11" i="14"/>
  <c r="AP6" i="15"/>
  <c r="AP15" i="15"/>
  <c r="AP11" i="14"/>
  <c r="AQ6" i="15"/>
  <c r="AQ15" i="15"/>
  <c r="O12" i="14"/>
  <c r="P7" i="15"/>
  <c r="P16" i="15"/>
  <c r="P12" i="14"/>
  <c r="Q7" i="15"/>
  <c r="Q16" i="15"/>
  <c r="Q12" i="14"/>
  <c r="R7" i="15"/>
  <c r="R16" i="15"/>
  <c r="R12" i="14"/>
  <c r="S7" i="15"/>
  <c r="S16" i="15"/>
  <c r="S12" i="14"/>
  <c r="T7" i="15"/>
  <c r="T16" i="15"/>
  <c r="T12" i="14"/>
  <c r="U7" i="15"/>
  <c r="U16" i="15"/>
  <c r="U12" i="14"/>
  <c r="V7" i="15"/>
  <c r="V16" i="15"/>
  <c r="V12" i="14"/>
  <c r="W7" i="15"/>
  <c r="W16" i="15"/>
  <c r="W12" i="14"/>
  <c r="X7" i="15"/>
  <c r="X16" i="15"/>
  <c r="X12" i="14"/>
  <c r="Y7" i="15"/>
  <c r="Y16" i="15"/>
  <c r="Y12" i="14"/>
  <c r="Z7" i="15"/>
  <c r="Z16" i="15"/>
  <c r="Z12" i="14"/>
  <c r="AA7" i="15"/>
  <c r="AA16" i="15"/>
  <c r="AA12" i="14"/>
  <c r="AB7" i="15"/>
  <c r="AB16" i="15"/>
  <c r="AB12" i="14"/>
  <c r="AC7" i="15"/>
  <c r="AC16" i="15"/>
  <c r="AC12" i="14"/>
  <c r="AD7" i="15"/>
  <c r="AD16" i="15"/>
  <c r="AD12" i="14"/>
  <c r="AE7" i="15"/>
  <c r="AE16" i="15"/>
  <c r="AE12" i="14"/>
  <c r="AF7" i="15"/>
  <c r="AF16" i="15"/>
  <c r="AF12" i="14"/>
  <c r="AG7" i="15"/>
  <c r="AG16" i="15"/>
  <c r="AG12" i="14"/>
  <c r="AH7" i="15"/>
  <c r="AH16" i="15"/>
  <c r="AH12" i="14"/>
  <c r="AI7" i="15"/>
  <c r="AI16" i="15"/>
  <c r="AI12" i="14"/>
  <c r="AJ7" i="15"/>
  <c r="AJ16" i="15"/>
  <c r="AJ12" i="14"/>
  <c r="AK7" i="15"/>
  <c r="AK16" i="15"/>
  <c r="AK12" i="14"/>
  <c r="AL7" i="15"/>
  <c r="AL16" i="15"/>
  <c r="AL12" i="14"/>
  <c r="AM7" i="15"/>
  <c r="AM16" i="15"/>
  <c r="AM12" i="14"/>
  <c r="AN7" i="15"/>
  <c r="AN16" i="15"/>
  <c r="AN12" i="14"/>
  <c r="AO7" i="15"/>
  <c r="AO16" i="15"/>
  <c r="AO12" i="14"/>
  <c r="AP7" i="15"/>
  <c r="AP16" i="15"/>
  <c r="AP12" i="14"/>
  <c r="AQ7" i="15"/>
  <c r="AQ16" i="15"/>
  <c r="O13" i="14"/>
  <c r="P8" i="15"/>
  <c r="P17" i="15"/>
  <c r="P13" i="14"/>
  <c r="Q8" i="15"/>
  <c r="Q17" i="15"/>
  <c r="Q13" i="14"/>
  <c r="R8" i="15"/>
  <c r="R17" i="15"/>
  <c r="R13" i="14"/>
  <c r="S8" i="15"/>
  <c r="S17" i="15"/>
  <c r="S13" i="14"/>
  <c r="T8" i="15"/>
  <c r="T17" i="15"/>
  <c r="T13" i="14"/>
  <c r="U8" i="15"/>
  <c r="U17" i="15"/>
  <c r="U13" i="14"/>
  <c r="V8" i="15"/>
  <c r="V17" i="15"/>
  <c r="V13" i="14"/>
  <c r="W8" i="15"/>
  <c r="W17" i="15"/>
  <c r="W13" i="14"/>
  <c r="X8" i="15"/>
  <c r="X17" i="15"/>
  <c r="X13" i="14"/>
  <c r="Y8" i="15"/>
  <c r="Y17" i="15"/>
  <c r="Y13" i="14"/>
  <c r="Z8" i="15"/>
  <c r="Z17" i="15"/>
  <c r="Z13" i="14"/>
  <c r="AA8" i="15"/>
  <c r="AA17" i="15"/>
  <c r="AA13" i="14"/>
  <c r="AB8" i="15"/>
  <c r="AB17" i="15"/>
  <c r="AB13" i="14"/>
  <c r="AC8" i="15"/>
  <c r="AC17" i="15"/>
  <c r="AC13" i="14"/>
  <c r="AD8" i="15"/>
  <c r="AD17" i="15"/>
  <c r="AD13" i="14"/>
  <c r="AE8" i="15"/>
  <c r="AE17" i="15"/>
  <c r="AE13" i="14"/>
  <c r="AF8" i="15"/>
  <c r="AF17" i="15"/>
  <c r="AF13" i="14"/>
  <c r="AG8" i="15"/>
  <c r="AG17" i="15"/>
  <c r="AG13" i="14"/>
  <c r="AH8" i="15"/>
  <c r="AH17" i="15"/>
  <c r="AH13" i="14"/>
  <c r="AI8" i="15"/>
  <c r="AI17" i="15"/>
  <c r="AI13" i="14"/>
  <c r="AJ8" i="15"/>
  <c r="AJ17" i="15"/>
  <c r="AJ13" i="14"/>
  <c r="AK8" i="15"/>
  <c r="AK17" i="15"/>
  <c r="AK13" i="14"/>
  <c r="AL8" i="15"/>
  <c r="AL17" i="15"/>
  <c r="AL13" i="14"/>
  <c r="AM8" i="15"/>
  <c r="AM17" i="15"/>
  <c r="AM13" i="14"/>
  <c r="AN8" i="15"/>
  <c r="AN17" i="15"/>
  <c r="AN13" i="14"/>
  <c r="AO8" i="15"/>
  <c r="AO17" i="15"/>
  <c r="AO13" i="14"/>
  <c r="AP8" i="15"/>
  <c r="AP17" i="15"/>
  <c r="AP13" i="14"/>
  <c r="AQ8" i="15"/>
  <c r="AQ17" i="15"/>
  <c r="D2" i="15"/>
  <c r="E2" i="15"/>
  <c r="F2" i="15"/>
  <c r="G2" i="15"/>
  <c r="H2" i="15"/>
  <c r="I2" i="15"/>
  <c r="J2" i="15"/>
  <c r="K2" i="15"/>
  <c r="L2" i="15"/>
  <c r="M2" i="15"/>
  <c r="N2" i="15"/>
  <c r="O2" i="15"/>
  <c r="P2" i="15"/>
  <c r="Q2" i="15"/>
  <c r="R2" i="15"/>
  <c r="S2" i="15"/>
  <c r="T2" i="15"/>
  <c r="U2" i="15"/>
  <c r="V2" i="15"/>
  <c r="W2" i="15"/>
  <c r="X2" i="15"/>
  <c r="Y2" i="15"/>
  <c r="Z2" i="15"/>
  <c r="AA2" i="15"/>
  <c r="AB2" i="15"/>
  <c r="AC2" i="15"/>
  <c r="AD2" i="15"/>
  <c r="AE2" i="15"/>
  <c r="AF2" i="15"/>
  <c r="AG2" i="15"/>
  <c r="AH2" i="15"/>
  <c r="AI2" i="15"/>
  <c r="AJ2" i="15"/>
  <c r="AK2" i="15"/>
  <c r="AL2" i="15"/>
  <c r="AM2" i="15"/>
  <c r="AN2" i="15"/>
  <c r="AO2" i="15"/>
  <c r="AP2" i="15"/>
  <c r="AQ2" i="15"/>
  <c r="M7" i="9"/>
  <c r="AJ20" i="15"/>
  <c r="P20" i="15"/>
  <c r="T20" i="15"/>
  <c r="AP20" i="15"/>
  <c r="X22" i="15"/>
  <c r="AJ22" i="15"/>
  <c r="X23" i="15"/>
  <c r="AJ23" i="15"/>
  <c r="X24" i="15"/>
  <c r="AF24" i="15"/>
  <c r="AJ24" i="15"/>
  <c r="Z20" i="15"/>
  <c r="AD20" i="15"/>
  <c r="AF20" i="15"/>
  <c r="AB22" i="15"/>
  <c r="AF22" i="15"/>
  <c r="AN22" i="15"/>
  <c r="AB23" i="15"/>
  <c r="AF23" i="15"/>
  <c r="AN23" i="15"/>
  <c r="AB24" i="15"/>
  <c r="AN24" i="15"/>
  <c r="R21" i="15"/>
  <c r="V21" i="15"/>
  <c r="Z21" i="15"/>
  <c r="AD21" i="15"/>
  <c r="AH21" i="15"/>
  <c r="AL21" i="15"/>
  <c r="AP21" i="15"/>
  <c r="U22" i="15"/>
  <c r="Q22" i="15"/>
  <c r="X20" i="15"/>
  <c r="AN20" i="15"/>
  <c r="V20" i="15"/>
  <c r="S20" i="15"/>
  <c r="AA20" i="15"/>
  <c r="AE20" i="15"/>
  <c r="AM20" i="15"/>
  <c r="Q21" i="15"/>
  <c r="Y21" i="15"/>
  <c r="AG21" i="15"/>
  <c r="AO21" i="15"/>
  <c r="AA22" i="15"/>
  <c r="AE22" i="15"/>
  <c r="AM22" i="15"/>
  <c r="AA23" i="15"/>
  <c r="AI23" i="15"/>
  <c r="AQ23" i="15"/>
  <c r="AA24" i="15"/>
  <c r="AI24" i="15"/>
  <c r="AQ24" i="15"/>
  <c r="AH20" i="15"/>
  <c r="T21" i="15"/>
  <c r="X21" i="15"/>
  <c r="AF21" i="15"/>
  <c r="AN21" i="15"/>
  <c r="V22" i="15"/>
  <c r="AD22" i="15"/>
  <c r="AL22" i="15"/>
  <c r="AL23" i="15"/>
  <c r="Q20" i="15"/>
  <c r="U20" i="15"/>
  <c r="Y20" i="15"/>
  <c r="AC20" i="15"/>
  <c r="AG20" i="15"/>
  <c r="AK20" i="15"/>
  <c r="AO20" i="15"/>
  <c r="S21" i="15"/>
  <c r="W21" i="15"/>
  <c r="AA21" i="15"/>
  <c r="AE21" i="15"/>
  <c r="AI21" i="15"/>
  <c r="AM21" i="15"/>
  <c r="AQ21" i="15"/>
  <c r="Y22" i="15"/>
  <c r="AC22" i="15"/>
  <c r="AG22" i="15"/>
  <c r="AK22" i="15"/>
  <c r="AO22" i="15"/>
  <c r="U23" i="15"/>
  <c r="Y23" i="15"/>
  <c r="AC23" i="15"/>
  <c r="AG23" i="15"/>
  <c r="AK23" i="15"/>
  <c r="AO23" i="15"/>
  <c r="Y24" i="15"/>
  <c r="AC24" i="15"/>
  <c r="AG24" i="15"/>
  <c r="AK24" i="15"/>
  <c r="AO24" i="15"/>
  <c r="AB20" i="15"/>
  <c r="AL20" i="15"/>
  <c r="W20" i="15"/>
  <c r="AI20" i="15"/>
  <c r="AQ20" i="15"/>
  <c r="U21" i="15"/>
  <c r="AC21" i="15"/>
  <c r="AK21" i="15"/>
  <c r="W22" i="15"/>
  <c r="AI22" i="15"/>
  <c r="AQ22" i="15"/>
  <c r="W23" i="15"/>
  <c r="AE23" i="15"/>
  <c r="AM23" i="15"/>
  <c r="AE24" i="15"/>
  <c r="AM24" i="15"/>
  <c r="R20" i="15"/>
  <c r="P21" i="15"/>
  <c r="AB21" i="15"/>
  <c r="AJ21" i="15"/>
  <c r="Z22" i="15"/>
  <c r="AH22" i="15"/>
  <c r="AP22" i="15"/>
  <c r="V23" i="15"/>
  <c r="Z23" i="15"/>
  <c r="AD23" i="15"/>
  <c r="AH23" i="15"/>
  <c r="AP23" i="15"/>
  <c r="Z24" i="15"/>
  <c r="AD24" i="15"/>
  <c r="AH24" i="15"/>
  <c r="AL24" i="15"/>
  <c r="AP24" i="15"/>
  <c r="I14" i="14"/>
  <c r="J14" i="14"/>
  <c r="K14" i="14"/>
  <c r="L14" i="14"/>
  <c r="M14" i="14"/>
  <c r="O4" i="14"/>
  <c r="N14" i="14"/>
  <c r="O19" i="14"/>
  <c r="O20" i="14"/>
  <c r="O14" i="14"/>
  <c r="P4" i="14"/>
  <c r="P21" i="14"/>
  <c r="P19" i="14"/>
  <c r="P20" i="14"/>
  <c r="Q4" i="14"/>
  <c r="P14" i="14"/>
  <c r="Q19" i="14"/>
  <c r="Q20" i="14"/>
  <c r="R4" i="14"/>
  <c r="Q14" i="14"/>
  <c r="R20" i="14"/>
  <c r="R19" i="14"/>
  <c r="S4" i="14"/>
  <c r="R14" i="14"/>
  <c r="S20" i="14"/>
  <c r="S19" i="14"/>
  <c r="S14" i="14"/>
  <c r="T4" i="14"/>
  <c r="T21" i="14"/>
  <c r="T19" i="14"/>
  <c r="T20" i="14"/>
  <c r="T22" i="14"/>
  <c r="T14" i="14"/>
  <c r="U4" i="14"/>
  <c r="U21" i="14"/>
  <c r="U20" i="14"/>
  <c r="U22" i="14"/>
  <c r="U19" i="14"/>
  <c r="U14" i="14"/>
  <c r="V4" i="14"/>
  <c r="V19" i="14"/>
  <c r="V22" i="14"/>
  <c r="V21" i="14"/>
  <c r="V20" i="14"/>
  <c r="W4" i="14"/>
  <c r="V14" i="14"/>
  <c r="W21" i="14"/>
  <c r="W22" i="14"/>
  <c r="W19" i="14"/>
  <c r="W23" i="14"/>
  <c r="W20" i="14"/>
  <c r="W14" i="14"/>
  <c r="X4" i="14"/>
  <c r="X22" i="14"/>
  <c r="X19" i="14"/>
  <c r="X21" i="14"/>
  <c r="X23" i="14"/>
  <c r="X20" i="14"/>
  <c r="Y4" i="14"/>
  <c r="X14" i="14"/>
  <c r="Y21" i="14"/>
  <c r="Y23" i="14"/>
  <c r="Y19" i="14"/>
  <c r="Y20" i="14"/>
  <c r="Y22" i="14"/>
  <c r="Z4" i="14"/>
  <c r="Y14" i="14"/>
  <c r="Z19" i="14"/>
  <c r="Z22" i="14"/>
  <c r="Z23" i="14"/>
  <c r="Z21" i="14"/>
  <c r="Z20" i="14"/>
  <c r="AA4" i="14"/>
  <c r="Z14" i="14"/>
  <c r="AA19" i="14"/>
  <c r="AA21" i="14"/>
  <c r="AA23" i="14"/>
  <c r="AA20" i="14"/>
  <c r="AA22" i="14"/>
  <c r="AA14" i="14"/>
  <c r="AB4" i="14"/>
  <c r="AB20" i="14"/>
  <c r="AB22" i="14"/>
  <c r="AB21" i="14"/>
  <c r="AB23" i="14"/>
  <c r="AB19" i="14"/>
  <c r="AB14" i="14"/>
  <c r="AC4" i="14"/>
  <c r="AC21" i="14"/>
  <c r="AC23" i="14"/>
  <c r="AC20" i="14"/>
  <c r="AC19" i="14"/>
  <c r="AC22" i="14"/>
  <c r="AC14" i="14"/>
  <c r="AD4" i="14"/>
  <c r="AD21" i="14"/>
  <c r="AD19" i="14"/>
  <c r="AD22" i="14"/>
  <c r="AD20" i="14"/>
  <c r="AD23" i="14"/>
  <c r="AE4" i="14"/>
  <c r="AD14" i="14"/>
  <c r="AE22" i="14"/>
  <c r="AE19" i="14"/>
  <c r="AE21" i="14"/>
  <c r="AE23" i="14"/>
  <c r="AE20" i="14"/>
  <c r="AE14" i="14"/>
  <c r="AF4" i="14"/>
  <c r="AF19" i="14"/>
  <c r="AF22" i="14"/>
  <c r="AF21" i="14"/>
  <c r="AF23" i="14"/>
  <c r="AF20" i="14"/>
  <c r="AG4" i="14"/>
  <c r="AF14" i="14"/>
  <c r="AG19" i="14"/>
  <c r="AG20" i="14"/>
  <c r="AG22" i="14"/>
  <c r="AG21" i="14"/>
  <c r="AG23" i="14"/>
  <c r="AH4" i="14"/>
  <c r="AG14" i="14"/>
  <c r="AH22" i="14"/>
  <c r="AH20" i="14"/>
  <c r="AH19" i="14"/>
  <c r="AH21" i="14"/>
  <c r="AH23" i="14"/>
  <c r="AI4" i="14"/>
  <c r="AH14" i="14"/>
  <c r="AI23" i="14"/>
  <c r="AI19" i="14"/>
  <c r="AI21" i="14"/>
  <c r="AI20" i="14"/>
  <c r="AI22" i="14"/>
  <c r="AI14" i="14"/>
  <c r="AJ4" i="14"/>
  <c r="AJ22" i="14"/>
  <c r="AJ21" i="14"/>
  <c r="AJ20" i="14"/>
  <c r="AJ23" i="14"/>
  <c r="AJ19" i="14"/>
  <c r="AJ14" i="14"/>
  <c r="AK4" i="14"/>
  <c r="AK19" i="14"/>
  <c r="AK21" i="14"/>
  <c r="AK22" i="14"/>
  <c r="AK20" i="14"/>
  <c r="AK23" i="14"/>
  <c r="AK14" i="14"/>
  <c r="AL4" i="14"/>
  <c r="AL23" i="14"/>
  <c r="AL21" i="14"/>
  <c r="AL19" i="14"/>
  <c r="AL22" i="14"/>
  <c r="AL20" i="14"/>
  <c r="AM4" i="14"/>
  <c r="AL14" i="14"/>
  <c r="AM22" i="14"/>
  <c r="AM23" i="14"/>
  <c r="AM19" i="14"/>
  <c r="AM20" i="14"/>
  <c r="AM21" i="14"/>
  <c r="AM14" i="14"/>
  <c r="AN4" i="14"/>
  <c r="AN19" i="14"/>
  <c r="AN22" i="14"/>
  <c r="AN21" i="14"/>
  <c r="AN20" i="14"/>
  <c r="AN23" i="14"/>
  <c r="AO4" i="14"/>
  <c r="AN14" i="14"/>
  <c r="AO20" i="14"/>
  <c r="AO21" i="14"/>
  <c r="AO22" i="14"/>
  <c r="AO19" i="14"/>
  <c r="AO23" i="14"/>
  <c r="AP4" i="14"/>
  <c r="AO14" i="14"/>
  <c r="AP23" i="14"/>
  <c r="AP22" i="14"/>
  <c r="AP21" i="14"/>
  <c r="AP20" i="14"/>
  <c r="AP19" i="14"/>
  <c r="AP14" i="14"/>
  <c r="E99" i="12"/>
  <c r="H58" i="12"/>
  <c r="H59" i="12"/>
  <c r="H60" i="12"/>
  <c r="H61" i="12"/>
  <c r="H62" i="12"/>
  <c r="H63" i="12"/>
  <c r="AS95" i="9"/>
  <c r="AO95" i="9"/>
  <c r="AK95" i="9"/>
  <c r="AS85" i="9"/>
  <c r="AO85" i="9"/>
  <c r="AK85" i="9"/>
  <c r="AS75" i="9"/>
  <c r="AO75" i="9"/>
  <c r="AK75" i="9"/>
  <c r="AM3" i="9"/>
  <c r="AS59" i="9"/>
  <c r="AU59" i="9"/>
  <c r="AS60" i="9"/>
  <c r="AU60" i="9"/>
  <c r="AS61" i="9"/>
  <c r="AU61" i="9"/>
  <c r="AS58" i="9"/>
  <c r="AT58" i="9"/>
  <c r="AS74" i="9"/>
  <c r="AO59" i="9"/>
  <c r="AP59" i="9"/>
  <c r="AO60" i="9"/>
  <c r="AP60" i="9"/>
  <c r="AO61" i="9"/>
  <c r="AQ61" i="9"/>
  <c r="AO58" i="9"/>
  <c r="AP58" i="9"/>
  <c r="AO74" i="9"/>
  <c r="AK59" i="9"/>
  <c r="AL59" i="9"/>
  <c r="AK60" i="9"/>
  <c r="AL60" i="9"/>
  <c r="AK61" i="9"/>
  <c r="AM61" i="9"/>
  <c r="AK58" i="9"/>
  <c r="AL58" i="9"/>
  <c r="AK74" i="9"/>
  <c r="AS46" i="9"/>
  <c r="AU46" i="9"/>
  <c r="AS47" i="9"/>
  <c r="AT47" i="9"/>
  <c r="AS48" i="9"/>
  <c r="AU48" i="9"/>
  <c r="AS49" i="9"/>
  <c r="AT49" i="9"/>
  <c r="AS50" i="9"/>
  <c r="AT50" i="9"/>
  <c r="AS51" i="9"/>
  <c r="AT51" i="9"/>
  <c r="AS45" i="9"/>
  <c r="AU45" i="9"/>
  <c r="AO46" i="9"/>
  <c r="AP46" i="9"/>
  <c r="AO47" i="9"/>
  <c r="AQ47" i="9"/>
  <c r="AO48" i="9"/>
  <c r="AP48" i="9"/>
  <c r="AO49" i="9"/>
  <c r="AQ49" i="9"/>
  <c r="AO50" i="9"/>
  <c r="AP50" i="9"/>
  <c r="AO51" i="9"/>
  <c r="AQ51" i="9"/>
  <c r="AO45" i="9"/>
  <c r="AQ45" i="9"/>
  <c r="AK46" i="9"/>
  <c r="AL46" i="9"/>
  <c r="AK47" i="9"/>
  <c r="AM47" i="9"/>
  <c r="AK48" i="9"/>
  <c r="AL48" i="9"/>
  <c r="AK49" i="9"/>
  <c r="AM49" i="9"/>
  <c r="AK50" i="9"/>
  <c r="AL50" i="9"/>
  <c r="AK51" i="9"/>
  <c r="AM51" i="9"/>
  <c r="AK45" i="9"/>
  <c r="AL45" i="9"/>
  <c r="AI57" i="9"/>
  <c r="AJ57" i="9"/>
  <c r="AH57" i="9"/>
  <c r="AN57" i="9"/>
  <c r="AM57" i="9"/>
  <c r="AL57" i="9"/>
  <c r="AR57" i="9"/>
  <c r="AQ57" i="9"/>
  <c r="AP57" i="9"/>
  <c r="AV57" i="9"/>
  <c r="AU57" i="9"/>
  <c r="AT57" i="9"/>
  <c r="AV44" i="9"/>
  <c r="AU44" i="9"/>
  <c r="AT44" i="9"/>
  <c r="AR44" i="9"/>
  <c r="AQ44" i="9"/>
  <c r="AP44" i="9"/>
  <c r="AN44" i="9"/>
  <c r="AM44" i="9"/>
  <c r="AL44" i="9"/>
  <c r="AJ44" i="9"/>
  <c r="AI44" i="9"/>
  <c r="AH44" i="9"/>
  <c r="AJ3" i="9"/>
  <c r="AI3" i="9"/>
  <c r="AH3" i="9"/>
  <c r="AK44" i="9"/>
  <c r="AS57" i="9"/>
  <c r="AT48" i="9"/>
  <c r="AS44" i="9"/>
  <c r="AO57" i="9"/>
  <c r="AO44" i="9"/>
  <c r="AK57" i="9"/>
  <c r="AV3" i="9"/>
  <c r="AU3" i="9"/>
  <c r="AR3" i="9"/>
  <c r="AQ3" i="9"/>
  <c r="AN3" i="9"/>
  <c r="AT3" i="9"/>
  <c r="AP3" i="9"/>
  <c r="AL3" i="9"/>
  <c r="AS5" i="9"/>
  <c r="AS6" i="9"/>
  <c r="AT6" i="9"/>
  <c r="AS7" i="9"/>
  <c r="AS8" i="9"/>
  <c r="AS9" i="9"/>
  <c r="AU9" i="9"/>
  <c r="AS10" i="9"/>
  <c r="AT10" i="9"/>
  <c r="AS11" i="9"/>
  <c r="AT11" i="9"/>
  <c r="AS12" i="9"/>
  <c r="AT12" i="9"/>
  <c r="AS13" i="9"/>
  <c r="AT13" i="9"/>
  <c r="AS14" i="9"/>
  <c r="AT14" i="9"/>
  <c r="AS32" i="9"/>
  <c r="AT32" i="9"/>
  <c r="AS33" i="9"/>
  <c r="AT33" i="9"/>
  <c r="AS34" i="9"/>
  <c r="AT34" i="9"/>
  <c r="AS35" i="9"/>
  <c r="AT35" i="9"/>
  <c r="AS36" i="9"/>
  <c r="AT36" i="9"/>
  <c r="AS37" i="9"/>
  <c r="AT37" i="9"/>
  <c r="AS38" i="9"/>
  <c r="AU38" i="9"/>
  <c r="AO5" i="9"/>
  <c r="AP5" i="9"/>
  <c r="AO6" i="9"/>
  <c r="AP6" i="9"/>
  <c r="AO7" i="9"/>
  <c r="AP7" i="9"/>
  <c r="AO8" i="9"/>
  <c r="AP8" i="9"/>
  <c r="AO9" i="9"/>
  <c r="AP9" i="9"/>
  <c r="AP10" i="9"/>
  <c r="AP11" i="9"/>
  <c r="AP12" i="9"/>
  <c r="AO13" i="9"/>
  <c r="AP13" i="9"/>
  <c r="AO14" i="9"/>
  <c r="AP14" i="9"/>
  <c r="AO32" i="9"/>
  <c r="AP32" i="9"/>
  <c r="AO33" i="9"/>
  <c r="AP33" i="9"/>
  <c r="AO34" i="9"/>
  <c r="AP34" i="9"/>
  <c r="AO35" i="9"/>
  <c r="AP35" i="9"/>
  <c r="AO36" i="9"/>
  <c r="AP36" i="9"/>
  <c r="AO37" i="9"/>
  <c r="AP37" i="9"/>
  <c r="AO38" i="9"/>
  <c r="AP38" i="9"/>
  <c r="AK5" i="9"/>
  <c r="AK6" i="9"/>
  <c r="AL6" i="9"/>
  <c r="AK7" i="9"/>
  <c r="AK8" i="9"/>
  <c r="AL8" i="9"/>
  <c r="AK9" i="9"/>
  <c r="AL9" i="9"/>
  <c r="AK10" i="9"/>
  <c r="AL10" i="9"/>
  <c r="AK11" i="9"/>
  <c r="AM11" i="9"/>
  <c r="AK12" i="9"/>
  <c r="AL12" i="9"/>
  <c r="AK13" i="9"/>
  <c r="AM13" i="9"/>
  <c r="AK14" i="9"/>
  <c r="AL14" i="9"/>
  <c r="AK32" i="9"/>
  <c r="AM32" i="9"/>
  <c r="AK33" i="9"/>
  <c r="AL33" i="9"/>
  <c r="AK34" i="9"/>
  <c r="AL34" i="9"/>
  <c r="AK35" i="9"/>
  <c r="AL35" i="9"/>
  <c r="AK36" i="9"/>
  <c r="AM36" i="9"/>
  <c r="AK37" i="9"/>
  <c r="AM37" i="9"/>
  <c r="AK38" i="9"/>
  <c r="AL38" i="9"/>
  <c r="AS4" i="9"/>
  <c r="AT4" i="9"/>
  <c r="AO4" i="9"/>
  <c r="AP4" i="9"/>
  <c r="AK4" i="9"/>
  <c r="AL4" i="9"/>
  <c r="D99" i="12"/>
  <c r="H44" i="12"/>
  <c r="H45" i="12"/>
  <c r="H46" i="12"/>
  <c r="H47" i="12"/>
  <c r="AG95" i="9"/>
  <c r="AG85" i="9"/>
  <c r="AC95" i="9"/>
  <c r="AC85" i="9"/>
  <c r="Y95" i="9"/>
  <c r="Y85" i="9"/>
  <c r="U95" i="9"/>
  <c r="U85" i="9"/>
  <c r="Q95" i="9"/>
  <c r="Q85" i="9"/>
  <c r="M95" i="9"/>
  <c r="M85" i="9"/>
  <c r="AD44" i="9"/>
  <c r="Z44" i="9"/>
  <c r="V44" i="9"/>
  <c r="R44" i="9"/>
  <c r="Q13" i="9"/>
  <c r="S13" i="9"/>
  <c r="AG75" i="9"/>
  <c r="AC75" i="9"/>
  <c r="Q75" i="9"/>
  <c r="M75" i="9"/>
  <c r="G95" i="9"/>
  <c r="F62" i="9"/>
  <c r="AG57" i="9"/>
  <c r="AC57" i="9"/>
  <c r="U57" i="9"/>
  <c r="Q57" i="9"/>
  <c r="AG61" i="9"/>
  <c r="AH61" i="9"/>
  <c r="AC61" i="9"/>
  <c r="AD61" i="9"/>
  <c r="Y61" i="9"/>
  <c r="Z61" i="9"/>
  <c r="U61" i="9"/>
  <c r="V61" i="9"/>
  <c r="Q61" i="9"/>
  <c r="R61" i="9"/>
  <c r="M61" i="9"/>
  <c r="N61" i="9"/>
  <c r="AG60" i="9"/>
  <c r="AH60" i="9"/>
  <c r="AC60" i="9"/>
  <c r="AD60" i="9"/>
  <c r="Y60" i="9"/>
  <c r="Z60" i="9"/>
  <c r="U60" i="9"/>
  <c r="V60" i="9"/>
  <c r="Q60" i="9"/>
  <c r="R60" i="9"/>
  <c r="M60" i="9"/>
  <c r="N60" i="9"/>
  <c r="AG59" i="9"/>
  <c r="AH59" i="9"/>
  <c r="AC59" i="9"/>
  <c r="AD59" i="9"/>
  <c r="Y59" i="9"/>
  <c r="Z59" i="9"/>
  <c r="U59" i="9"/>
  <c r="V59" i="9"/>
  <c r="Q59" i="9"/>
  <c r="R59" i="9"/>
  <c r="M59" i="9"/>
  <c r="N59" i="9"/>
  <c r="AG58" i="9"/>
  <c r="AH58" i="9"/>
  <c r="AG74" i="9"/>
  <c r="AC58" i="9"/>
  <c r="AD58" i="9"/>
  <c r="U58" i="9"/>
  <c r="V58" i="9"/>
  <c r="U75" i="9"/>
  <c r="Q58" i="9"/>
  <c r="R58" i="9"/>
  <c r="Q74" i="9"/>
  <c r="M48" i="9"/>
  <c r="N48" i="9"/>
  <c r="M49" i="9"/>
  <c r="N49" i="9"/>
  <c r="M50" i="9"/>
  <c r="N50" i="9"/>
  <c r="M51" i="9"/>
  <c r="O51" i="9"/>
  <c r="Q46" i="9"/>
  <c r="Q47" i="9"/>
  <c r="S47" i="9"/>
  <c r="Q48" i="9"/>
  <c r="S48" i="9"/>
  <c r="Q49" i="9"/>
  <c r="S49" i="9"/>
  <c r="Q50" i="9"/>
  <c r="S50" i="9"/>
  <c r="Q51" i="9"/>
  <c r="S51" i="9"/>
  <c r="U46" i="9"/>
  <c r="V46" i="9"/>
  <c r="U47" i="9"/>
  <c r="V47" i="9"/>
  <c r="U48" i="9"/>
  <c r="V48" i="9"/>
  <c r="U49" i="9"/>
  <c r="W49" i="9"/>
  <c r="U50" i="9"/>
  <c r="V50" i="9"/>
  <c r="U51" i="9"/>
  <c r="V51" i="9"/>
  <c r="Y48" i="9"/>
  <c r="AA48" i="9"/>
  <c r="Y49" i="9"/>
  <c r="AA49" i="9"/>
  <c r="Y50" i="9"/>
  <c r="AA50" i="9"/>
  <c r="Y51" i="9"/>
  <c r="AA51" i="9"/>
  <c r="AC46" i="9"/>
  <c r="AC47" i="9"/>
  <c r="AE47" i="9"/>
  <c r="AC48" i="9"/>
  <c r="AE48" i="9"/>
  <c r="AC49" i="9"/>
  <c r="AE49" i="9"/>
  <c r="AC50" i="9"/>
  <c r="AE50" i="9"/>
  <c r="AC51" i="9"/>
  <c r="AE51" i="9"/>
  <c r="AG46" i="9"/>
  <c r="AG47" i="9"/>
  <c r="AI47" i="9"/>
  <c r="AG48" i="9"/>
  <c r="AI48" i="9"/>
  <c r="AG49" i="9"/>
  <c r="AI49" i="9"/>
  <c r="AG50" i="9"/>
  <c r="AI50" i="9"/>
  <c r="AG51" i="9"/>
  <c r="AI51" i="9"/>
  <c r="AG45" i="9"/>
  <c r="AH45" i="9"/>
  <c r="AC45" i="9"/>
  <c r="AE45" i="9"/>
  <c r="Y45" i="9"/>
  <c r="AA45" i="9"/>
  <c r="U45" i="9"/>
  <c r="V45" i="9"/>
  <c r="Q45" i="9"/>
  <c r="S45" i="9"/>
  <c r="M45" i="9"/>
  <c r="N45" i="9"/>
  <c r="AG5" i="9"/>
  <c r="AH5" i="9"/>
  <c r="AG6" i="9"/>
  <c r="AH6" i="9"/>
  <c r="AG7" i="9"/>
  <c r="AH7" i="9"/>
  <c r="AG8" i="9"/>
  <c r="AH8" i="9"/>
  <c r="AG9" i="9"/>
  <c r="AH9" i="9"/>
  <c r="AG10" i="9"/>
  <c r="AH10" i="9"/>
  <c r="AG11" i="9"/>
  <c r="AH11" i="9"/>
  <c r="AG12" i="9"/>
  <c r="AH12" i="9"/>
  <c r="AG13" i="9"/>
  <c r="AH13" i="9"/>
  <c r="AG14" i="9"/>
  <c r="AH14" i="9"/>
  <c r="AG32" i="9"/>
  <c r="AH32" i="9"/>
  <c r="AG33" i="9"/>
  <c r="AH33" i="9"/>
  <c r="AG34" i="9"/>
  <c r="AH34" i="9"/>
  <c r="AG35" i="9"/>
  <c r="AH35" i="9"/>
  <c r="AG36" i="9"/>
  <c r="AH36" i="9"/>
  <c r="AG37" i="9"/>
  <c r="AH37" i="9"/>
  <c r="AG38" i="9"/>
  <c r="AH38" i="9"/>
  <c r="AG4" i="9"/>
  <c r="AH4" i="9"/>
  <c r="AC5" i="9"/>
  <c r="AD5" i="9"/>
  <c r="AC6" i="9"/>
  <c r="AD6" i="9"/>
  <c r="AC7" i="9"/>
  <c r="AD7" i="9"/>
  <c r="AC8" i="9"/>
  <c r="AD8" i="9"/>
  <c r="AC9" i="9"/>
  <c r="AD9" i="9"/>
  <c r="AC10" i="9"/>
  <c r="AD10" i="9"/>
  <c r="AC11" i="9"/>
  <c r="AD11" i="9"/>
  <c r="AC12" i="9"/>
  <c r="AD12" i="9"/>
  <c r="AC13" i="9"/>
  <c r="AD13" i="9"/>
  <c r="AC14" i="9"/>
  <c r="AD14" i="9"/>
  <c r="AC32" i="9"/>
  <c r="AD32" i="9"/>
  <c r="AC33" i="9"/>
  <c r="AD33" i="9"/>
  <c r="AC34" i="9"/>
  <c r="AD34" i="9"/>
  <c r="AC35" i="9"/>
  <c r="AD35" i="9"/>
  <c r="AC36" i="9"/>
  <c r="AD36" i="9"/>
  <c r="AC37" i="9"/>
  <c r="AE37" i="9"/>
  <c r="AC38" i="9"/>
  <c r="AD38" i="9"/>
  <c r="AC4" i="9"/>
  <c r="AD4" i="9"/>
  <c r="Y34" i="9"/>
  <c r="Z34" i="9"/>
  <c r="Y35" i="9"/>
  <c r="Z35" i="9"/>
  <c r="Y36" i="9"/>
  <c r="Z36" i="9"/>
  <c r="Y37" i="9"/>
  <c r="Z37" i="9"/>
  <c r="Y38" i="9"/>
  <c r="Z38" i="9"/>
  <c r="U5" i="9"/>
  <c r="V5" i="9"/>
  <c r="U6" i="9"/>
  <c r="V6" i="9"/>
  <c r="U7" i="9"/>
  <c r="V7" i="9"/>
  <c r="U8" i="9"/>
  <c r="V8" i="9"/>
  <c r="U9" i="9"/>
  <c r="V9" i="9"/>
  <c r="U10" i="9"/>
  <c r="V10" i="9"/>
  <c r="U11" i="9"/>
  <c r="V11" i="9"/>
  <c r="U12" i="9"/>
  <c r="V12" i="9"/>
  <c r="U13" i="9"/>
  <c r="V13" i="9"/>
  <c r="U14" i="9"/>
  <c r="V14" i="9"/>
  <c r="U32" i="9"/>
  <c r="V32" i="9"/>
  <c r="U33" i="9"/>
  <c r="V33" i="9"/>
  <c r="U34" i="9"/>
  <c r="V34" i="9"/>
  <c r="U35" i="9"/>
  <c r="V35" i="9"/>
  <c r="U36" i="9"/>
  <c r="V36" i="9"/>
  <c r="U37" i="9"/>
  <c r="V37" i="9"/>
  <c r="U38" i="9"/>
  <c r="V38" i="9"/>
  <c r="U4" i="9"/>
  <c r="V4" i="9"/>
  <c r="Q5" i="9"/>
  <c r="Q6" i="9"/>
  <c r="S6" i="9"/>
  <c r="Q7" i="9"/>
  <c r="Q8" i="9"/>
  <c r="Q9" i="9"/>
  <c r="S9" i="9"/>
  <c r="Q10" i="9"/>
  <c r="S10" i="9"/>
  <c r="Q11" i="9"/>
  <c r="S11" i="9"/>
  <c r="Q12" i="9"/>
  <c r="S12" i="9"/>
  <c r="Q14" i="9"/>
  <c r="S14" i="9"/>
  <c r="Q32" i="9"/>
  <c r="S32" i="9"/>
  <c r="Q33" i="9"/>
  <c r="S33" i="9"/>
  <c r="Q34" i="9"/>
  <c r="S34" i="9"/>
  <c r="Q35" i="9"/>
  <c r="S35" i="9"/>
  <c r="Q36" i="9"/>
  <c r="S36" i="9"/>
  <c r="Q37" i="9"/>
  <c r="S37" i="9"/>
  <c r="Q38" i="9"/>
  <c r="S38" i="9"/>
  <c r="Q4" i="9"/>
  <c r="R4" i="9"/>
  <c r="M32" i="9"/>
  <c r="N32" i="9"/>
  <c r="N7" i="9"/>
  <c r="M9" i="9"/>
  <c r="N9" i="9"/>
  <c r="M10" i="9"/>
  <c r="N10" i="9"/>
  <c r="M11" i="9"/>
  <c r="N11" i="9"/>
  <c r="M12" i="9"/>
  <c r="N12" i="9"/>
  <c r="M13" i="9"/>
  <c r="N13" i="9"/>
  <c r="M14" i="9"/>
  <c r="N14" i="9"/>
  <c r="M33" i="9"/>
  <c r="N33" i="9"/>
  <c r="M34" i="9"/>
  <c r="N34" i="9"/>
  <c r="M35" i="9"/>
  <c r="N35" i="9"/>
  <c r="M36" i="9"/>
  <c r="N36" i="9"/>
  <c r="M37" i="9"/>
  <c r="N37" i="9"/>
  <c r="M38" i="9"/>
  <c r="N38" i="9"/>
  <c r="M4" i="9"/>
  <c r="N4" i="9"/>
  <c r="N44" i="9"/>
  <c r="Q44" i="9"/>
  <c r="U44" i="9"/>
  <c r="AC44" i="9"/>
  <c r="AG44" i="9"/>
  <c r="AQ59" i="9"/>
  <c r="AM5" i="9"/>
  <c r="AL37" i="9"/>
  <c r="AN37" i="9"/>
  <c r="AU8" i="9"/>
  <c r="AU37" i="9"/>
  <c r="AV37" i="9"/>
  <c r="AL13" i="9"/>
  <c r="AN13" i="9"/>
  <c r="AM7" i="9"/>
  <c r="AU7" i="9"/>
  <c r="G92" i="9"/>
  <c r="G98" i="9"/>
  <c r="AU5" i="9"/>
  <c r="AQ48" i="9"/>
  <c r="AR48" i="9"/>
  <c r="AU47" i="9"/>
  <c r="AV47" i="9"/>
  <c r="AU34" i="9"/>
  <c r="AV34" i="9"/>
  <c r="AU14" i="9"/>
  <c r="AV14" i="9"/>
  <c r="AQ58" i="9"/>
  <c r="AO84" i="9"/>
  <c r="AL51" i="9"/>
  <c r="AM48" i="9"/>
  <c r="AN48" i="9"/>
  <c r="AQ46" i="9"/>
  <c r="AR46" i="9"/>
  <c r="AL11" i="9"/>
  <c r="AN11" i="9"/>
  <c r="AT5" i="9"/>
  <c r="AT38" i="9"/>
  <c r="AV38" i="9"/>
  <c r="AM50" i="9"/>
  <c r="AN50" i="9"/>
  <c r="AL61" i="9"/>
  <c r="AN61" i="9"/>
  <c r="AP49" i="9"/>
  <c r="AR49" i="9"/>
  <c r="AP61" i="9"/>
  <c r="AR61" i="9"/>
  <c r="AL49" i="9"/>
  <c r="AN49" i="9"/>
  <c r="AM59" i="9"/>
  <c r="AN59" i="9"/>
  <c r="AP45" i="9"/>
  <c r="AR45" i="9"/>
  <c r="AU51" i="9"/>
  <c r="AV51" i="9"/>
  <c r="AM45" i="9"/>
  <c r="AN45" i="9"/>
  <c r="AU33" i="9"/>
  <c r="AV33" i="9"/>
  <c r="AN51" i="9"/>
  <c r="AL47" i="9"/>
  <c r="AN47" i="9"/>
  <c r="AU11" i="9"/>
  <c r="AV11" i="9"/>
  <c r="AT7" i="9"/>
  <c r="AU10" i="9"/>
  <c r="AV10" i="9"/>
  <c r="AO72" i="9"/>
  <c r="AT8" i="9"/>
  <c r="AU12" i="9"/>
  <c r="AV12" i="9"/>
  <c r="AQ50" i="9"/>
  <c r="AR50" i="9"/>
  <c r="AU49" i="9"/>
  <c r="AV49" i="9"/>
  <c r="AU58" i="9"/>
  <c r="AS84" i="9"/>
  <c r="AU32" i="9"/>
  <c r="AV32" i="9"/>
  <c r="AT61" i="9"/>
  <c r="AV61" i="9"/>
  <c r="AU36" i="9"/>
  <c r="AV36" i="9"/>
  <c r="AT59" i="9"/>
  <c r="AV59" i="9"/>
  <c r="AT60" i="9"/>
  <c r="AV60" i="9"/>
  <c r="AQ60" i="9"/>
  <c r="AR60" i="9"/>
  <c r="AR59" i="9"/>
  <c r="AM60" i="9"/>
  <c r="AN60" i="9"/>
  <c r="AM58" i="9"/>
  <c r="AT46" i="9"/>
  <c r="AV46" i="9"/>
  <c r="AV48" i="9"/>
  <c r="AU50" i="9"/>
  <c r="AV50" i="9"/>
  <c r="AT45" i="9"/>
  <c r="AV45" i="9"/>
  <c r="AP47" i="9"/>
  <c r="AR47" i="9"/>
  <c r="AP51" i="9"/>
  <c r="AR51" i="9"/>
  <c r="AM46" i="9"/>
  <c r="AN46" i="9"/>
  <c r="AL7" i="9"/>
  <c r="AL32" i="9"/>
  <c r="AN32" i="9"/>
  <c r="AM9" i="9"/>
  <c r="AN9" i="9"/>
  <c r="AM8" i="9"/>
  <c r="AN8" i="9"/>
  <c r="AM12" i="9"/>
  <c r="AN12" i="9"/>
  <c r="AM33" i="9"/>
  <c r="AN33" i="9"/>
  <c r="AT9" i="9"/>
  <c r="AU35" i="9"/>
  <c r="AV35" i="9"/>
  <c r="AU13" i="9"/>
  <c r="AV13" i="9"/>
  <c r="AL36" i="9"/>
  <c r="AN36" i="9"/>
  <c r="AM38" i="9"/>
  <c r="AN38" i="9"/>
  <c r="AL5" i="9"/>
  <c r="AM34" i="9"/>
  <c r="AN34" i="9"/>
  <c r="AU6" i="9"/>
  <c r="AV6" i="9"/>
  <c r="AM35" i="9"/>
  <c r="AN35" i="9"/>
  <c r="AM6" i="9"/>
  <c r="AN6" i="9"/>
  <c r="AM10" i="9"/>
  <c r="AM14" i="9"/>
  <c r="AN14" i="9"/>
  <c r="AU4" i="9"/>
  <c r="AV4" i="9"/>
  <c r="AM4" i="9"/>
  <c r="AN4" i="9"/>
  <c r="AQ4" i="9"/>
  <c r="AR4" i="9"/>
  <c r="AQ5" i="9"/>
  <c r="AR5" i="9"/>
  <c r="AQ6" i="9"/>
  <c r="AR6" i="9"/>
  <c r="AQ7" i="9"/>
  <c r="AR7" i="9"/>
  <c r="AQ8" i="9"/>
  <c r="AR8" i="9"/>
  <c r="AQ9" i="9"/>
  <c r="AR9" i="9"/>
  <c r="AQ10" i="9"/>
  <c r="AQ11" i="9"/>
  <c r="AR11" i="9"/>
  <c r="AQ12" i="9"/>
  <c r="AR12" i="9"/>
  <c r="AQ13" i="9"/>
  <c r="AR13" i="9"/>
  <c r="AQ14" i="9"/>
  <c r="AR14" i="9"/>
  <c r="AQ32" i="9"/>
  <c r="AR32" i="9"/>
  <c r="AQ33" i="9"/>
  <c r="AR33" i="9"/>
  <c r="AQ34" i="9"/>
  <c r="AR34" i="9"/>
  <c r="AQ35" i="9"/>
  <c r="AR35" i="9"/>
  <c r="AQ36" i="9"/>
  <c r="AR36" i="9"/>
  <c r="AQ37" i="9"/>
  <c r="AR37" i="9"/>
  <c r="AQ38" i="9"/>
  <c r="AR38" i="9"/>
  <c r="O10" i="9"/>
  <c r="P10" i="9"/>
  <c r="AA37" i="9"/>
  <c r="AB37" i="9"/>
  <c r="S7" i="9"/>
  <c r="W35" i="9"/>
  <c r="X35" i="9"/>
  <c r="AE35" i="9"/>
  <c r="AF35" i="9"/>
  <c r="O48" i="9"/>
  <c r="P48" i="9"/>
  <c r="W6" i="9"/>
  <c r="X6" i="9"/>
  <c r="AE14" i="9"/>
  <c r="AF14" i="9"/>
  <c r="AI33" i="9"/>
  <c r="AJ33" i="9"/>
  <c r="O11" i="9"/>
  <c r="P11" i="9"/>
  <c r="AI12" i="9"/>
  <c r="AJ12" i="9"/>
  <c r="AI60" i="9"/>
  <c r="AJ60" i="9"/>
  <c r="AE46" i="9"/>
  <c r="S5" i="9"/>
  <c r="S8" i="9"/>
  <c r="O14" i="9"/>
  <c r="P14" i="9"/>
  <c r="W14" i="9"/>
  <c r="X14" i="9"/>
  <c r="AE10" i="9"/>
  <c r="AF10" i="9"/>
  <c r="AI8" i="9"/>
  <c r="W45" i="9"/>
  <c r="X45" i="9"/>
  <c r="S61" i="9"/>
  <c r="T61" i="9"/>
  <c r="AD37" i="9"/>
  <c r="AF37" i="9"/>
  <c r="AI46" i="9"/>
  <c r="S46" i="9"/>
  <c r="O32" i="9"/>
  <c r="P32" i="9"/>
  <c r="O7" i="9"/>
  <c r="P7" i="9"/>
  <c r="W10" i="9"/>
  <c r="X10" i="9"/>
  <c r="AE6" i="9"/>
  <c r="AF6" i="9"/>
  <c r="AI4" i="9"/>
  <c r="AJ4" i="9"/>
  <c r="AI37" i="9"/>
  <c r="AJ37" i="9"/>
  <c r="S60" i="9"/>
  <c r="T60" i="9"/>
  <c r="AI61" i="9"/>
  <c r="AJ61" i="9"/>
  <c r="O4" i="9"/>
  <c r="P4" i="9"/>
  <c r="W50" i="9"/>
  <c r="X50" i="9"/>
  <c r="AI45" i="9"/>
  <c r="AJ45" i="9"/>
  <c r="O60" i="9"/>
  <c r="P60" i="9"/>
  <c r="AE60" i="9"/>
  <c r="AF60" i="9"/>
  <c r="O36" i="9"/>
  <c r="P36" i="9"/>
  <c r="W5" i="9"/>
  <c r="W13" i="9"/>
  <c r="X13" i="9"/>
  <c r="W38" i="9"/>
  <c r="X38" i="9"/>
  <c r="AA36" i="9"/>
  <c r="AB36" i="9"/>
  <c r="AE9" i="9"/>
  <c r="AF9" i="9"/>
  <c r="AE34" i="9"/>
  <c r="AF34" i="9"/>
  <c r="AI7" i="9"/>
  <c r="AJ7" i="9"/>
  <c r="AI32" i="9"/>
  <c r="AJ32" i="9"/>
  <c r="O38" i="9"/>
  <c r="P38" i="9"/>
  <c r="O34" i="9"/>
  <c r="P34" i="9"/>
  <c r="O13" i="9"/>
  <c r="P13" i="9"/>
  <c r="O9" i="9"/>
  <c r="P9" i="9"/>
  <c r="W7" i="9"/>
  <c r="X7" i="9"/>
  <c r="W11" i="9"/>
  <c r="X11" i="9"/>
  <c r="W32" i="9"/>
  <c r="X32" i="9"/>
  <c r="W36" i="9"/>
  <c r="X36" i="9"/>
  <c r="AA34" i="9"/>
  <c r="AB34" i="9"/>
  <c r="AA38" i="9"/>
  <c r="AB38" i="9"/>
  <c r="AE7" i="9"/>
  <c r="AF7" i="9"/>
  <c r="AE11" i="9"/>
  <c r="AF11" i="9"/>
  <c r="AE32" i="9"/>
  <c r="AF32" i="9"/>
  <c r="AE36" i="9"/>
  <c r="AF36" i="9"/>
  <c r="AI5" i="9"/>
  <c r="AI9" i="9"/>
  <c r="AJ9" i="9"/>
  <c r="AI13" i="9"/>
  <c r="AJ13" i="9"/>
  <c r="AI34" i="9"/>
  <c r="AJ34" i="9"/>
  <c r="AI38" i="9"/>
  <c r="AJ38" i="9"/>
  <c r="O45" i="9"/>
  <c r="P45" i="9"/>
  <c r="O49" i="9"/>
  <c r="P49" i="9"/>
  <c r="W47" i="9"/>
  <c r="X47" i="9"/>
  <c r="W51" i="9"/>
  <c r="X51" i="9"/>
  <c r="O61" i="9"/>
  <c r="P61" i="9"/>
  <c r="W58" i="9"/>
  <c r="AA60" i="9"/>
  <c r="AB60" i="9"/>
  <c r="AE61" i="9"/>
  <c r="AF61" i="9"/>
  <c r="O35" i="9"/>
  <c r="P35" i="9"/>
  <c r="W46" i="9"/>
  <c r="X46" i="9"/>
  <c r="W9" i="9"/>
  <c r="X9" i="9"/>
  <c r="W34" i="9"/>
  <c r="X34" i="9"/>
  <c r="AE5" i="9"/>
  <c r="AE13" i="9"/>
  <c r="AF13" i="9"/>
  <c r="AE38" i="9"/>
  <c r="AF38" i="9"/>
  <c r="AI11" i="9"/>
  <c r="AJ11" i="9"/>
  <c r="AI36" i="9"/>
  <c r="AJ36" i="9"/>
  <c r="W61" i="9"/>
  <c r="X61" i="9"/>
  <c r="AE58" i="9"/>
  <c r="E77" i="9"/>
  <c r="O37" i="9"/>
  <c r="P37" i="9"/>
  <c r="O33" i="9"/>
  <c r="P33" i="9"/>
  <c r="O12" i="9"/>
  <c r="P12" i="9"/>
  <c r="S4" i="9"/>
  <c r="T4" i="9"/>
  <c r="W4" i="9"/>
  <c r="X4" i="9"/>
  <c r="W8" i="9"/>
  <c r="W12" i="9"/>
  <c r="X12" i="9"/>
  <c r="W33" i="9"/>
  <c r="X33" i="9"/>
  <c r="W37" i="9"/>
  <c r="X37" i="9"/>
  <c r="AA35" i="9"/>
  <c r="AB35" i="9"/>
  <c r="AE4" i="9"/>
  <c r="AF4" i="9"/>
  <c r="AE8" i="9"/>
  <c r="AE12" i="9"/>
  <c r="AF12" i="9"/>
  <c r="AE33" i="9"/>
  <c r="AF33" i="9"/>
  <c r="AI6" i="9"/>
  <c r="AJ6" i="9"/>
  <c r="AI10" i="9"/>
  <c r="AJ10" i="9"/>
  <c r="AI14" i="9"/>
  <c r="AJ14" i="9"/>
  <c r="AI35" i="9"/>
  <c r="AJ35" i="9"/>
  <c r="O50" i="9"/>
  <c r="P50" i="9"/>
  <c r="W48" i="9"/>
  <c r="X48" i="9"/>
  <c r="S58" i="9"/>
  <c r="W60" i="9"/>
  <c r="X60" i="9"/>
  <c r="AA61" i="9"/>
  <c r="AB61" i="9"/>
  <c r="AI58" i="9"/>
  <c r="E78" i="9"/>
  <c r="AC74" i="9"/>
  <c r="O59" i="9"/>
  <c r="P59" i="9"/>
  <c r="S59" i="9"/>
  <c r="T59" i="9"/>
  <c r="W59" i="9"/>
  <c r="X59" i="9"/>
  <c r="AA59" i="9"/>
  <c r="AB59" i="9"/>
  <c r="AE59" i="9"/>
  <c r="AF59" i="9"/>
  <c r="AI59" i="9"/>
  <c r="AJ59" i="9"/>
  <c r="U74" i="9"/>
  <c r="V49" i="9"/>
  <c r="X49" i="9"/>
  <c r="AH49" i="9"/>
  <c r="AJ49" i="9"/>
  <c r="R49" i="9"/>
  <c r="T49" i="9"/>
  <c r="AD46" i="9"/>
  <c r="U72" i="9"/>
  <c r="AH51" i="9"/>
  <c r="AJ51" i="9"/>
  <c r="AH47" i="9"/>
  <c r="AJ47" i="9"/>
  <c r="AH48" i="9"/>
  <c r="AJ48" i="9"/>
  <c r="AH50" i="9"/>
  <c r="AJ50" i="9"/>
  <c r="AH46" i="9"/>
  <c r="AD51" i="9"/>
  <c r="AF51" i="9"/>
  <c r="AD47" i="9"/>
  <c r="AF47" i="9"/>
  <c r="AD45" i="9"/>
  <c r="AF45" i="9"/>
  <c r="AD48" i="9"/>
  <c r="AF48" i="9"/>
  <c r="AD49" i="9"/>
  <c r="AF49" i="9"/>
  <c r="AD50" i="9"/>
  <c r="AF50" i="9"/>
  <c r="Z45" i="9"/>
  <c r="AB45" i="9"/>
  <c r="Z48" i="9"/>
  <c r="AB48" i="9"/>
  <c r="Z49" i="9"/>
  <c r="AB49" i="9"/>
  <c r="Z50" i="9"/>
  <c r="AB50" i="9"/>
  <c r="Z51" i="9"/>
  <c r="AB51" i="9"/>
  <c r="U71" i="9"/>
  <c r="R47" i="9"/>
  <c r="T47" i="9"/>
  <c r="R45" i="9"/>
  <c r="T45" i="9"/>
  <c r="R48" i="9"/>
  <c r="T48" i="9"/>
  <c r="R50" i="9"/>
  <c r="T50" i="9"/>
  <c r="R46" i="9"/>
  <c r="R51" i="9"/>
  <c r="T51" i="9"/>
  <c r="N51" i="9"/>
  <c r="P51" i="9"/>
  <c r="R5" i="9"/>
  <c r="R7" i="9"/>
  <c r="R6" i="9"/>
  <c r="T6" i="9"/>
  <c r="G91" i="9"/>
  <c r="AV8" i="9"/>
  <c r="AV7" i="9"/>
  <c r="AV5" i="9"/>
  <c r="AV9" i="9"/>
  <c r="AS92" i="9"/>
  <c r="AS98" i="9"/>
  <c r="AR58" i="9"/>
  <c r="AO94" i="9"/>
  <c r="AS81" i="9"/>
  <c r="AS87" i="9"/>
  <c r="AC71" i="9"/>
  <c r="AC77" i="9"/>
  <c r="AG71" i="9"/>
  <c r="AC72" i="9"/>
  <c r="AK72" i="9"/>
  <c r="AK78" i="9"/>
  <c r="M5" i="9"/>
  <c r="N5" i="9"/>
  <c r="M6" i="9"/>
  <c r="N6" i="9"/>
  <c r="M8" i="9"/>
  <c r="N8" i="9"/>
  <c r="M72" i="9"/>
  <c r="Y3" i="9"/>
  <c r="Y4" i="9"/>
  <c r="Z4" i="9"/>
  <c r="Y5" i="9"/>
  <c r="Z5" i="9"/>
  <c r="Y6" i="9"/>
  <c r="Z6" i="9"/>
  <c r="Y7" i="9"/>
  <c r="Z7" i="9"/>
  <c r="Y8" i="9"/>
  <c r="Z8" i="9"/>
  <c r="Y9" i="9"/>
  <c r="Z9" i="9"/>
  <c r="Y10" i="9"/>
  <c r="Z10" i="9"/>
  <c r="Y11" i="9"/>
  <c r="Z11" i="9"/>
  <c r="Y12" i="9"/>
  <c r="Z12" i="9"/>
  <c r="Y13" i="9"/>
  <c r="Z13" i="9"/>
  <c r="Y14" i="9"/>
  <c r="Z14" i="9"/>
  <c r="Y72" i="9"/>
  <c r="AO71" i="9"/>
  <c r="AO77" i="9"/>
  <c r="AS71" i="9"/>
  <c r="AN58" i="9"/>
  <c r="AK94" i="9"/>
  <c r="AK84" i="9"/>
  <c r="AV58" i="9"/>
  <c r="AS94" i="9"/>
  <c r="AN5" i="9"/>
  <c r="AK71" i="9"/>
  <c r="AN7" i="9"/>
  <c r="Q82" i="9"/>
  <c r="Q88" i="9"/>
  <c r="AO82" i="9"/>
  <c r="AO88" i="9"/>
  <c r="AK82" i="9"/>
  <c r="AK88" i="9"/>
  <c r="AS72" i="9"/>
  <c r="AO78" i="9"/>
  <c r="AS82" i="9"/>
  <c r="AS88" i="9"/>
  <c r="AR10" i="9"/>
  <c r="AO81" i="9"/>
  <c r="AO87" i="9"/>
  <c r="AN10" i="9"/>
  <c r="AK81" i="9"/>
  <c r="F88" i="9"/>
  <c r="Q81" i="9"/>
  <c r="AF5" i="9"/>
  <c r="AC81" i="9"/>
  <c r="AF8" i="9"/>
  <c r="AC92" i="9"/>
  <c r="AC98" i="9"/>
  <c r="AC82" i="9"/>
  <c r="AC88" i="9"/>
  <c r="AJ5" i="9"/>
  <c r="AG81" i="9"/>
  <c r="X5" i="9"/>
  <c r="U81" i="9"/>
  <c r="AJ58" i="9"/>
  <c r="AG94" i="9"/>
  <c r="AG84" i="9"/>
  <c r="AJ8" i="9"/>
  <c r="AG92" i="9"/>
  <c r="AG98" i="9"/>
  <c r="AG82" i="9"/>
  <c r="AG88" i="9"/>
  <c r="X8" i="9"/>
  <c r="U92" i="9"/>
  <c r="U98" i="9"/>
  <c r="U82" i="9"/>
  <c r="U88" i="9"/>
  <c r="AF58" i="9"/>
  <c r="AC94" i="9"/>
  <c r="AC84" i="9"/>
  <c r="X58" i="9"/>
  <c r="U94" i="9"/>
  <c r="U84" i="9"/>
  <c r="AA4" i="9"/>
  <c r="AA5" i="9"/>
  <c r="AA6" i="9"/>
  <c r="AA7" i="9"/>
  <c r="AA8" i="9"/>
  <c r="AA9" i="9"/>
  <c r="AA10" i="9"/>
  <c r="AA11" i="9"/>
  <c r="AA12" i="9"/>
  <c r="AA13" i="9"/>
  <c r="AA14" i="9"/>
  <c r="Y82" i="9"/>
  <c r="Y88" i="9"/>
  <c r="T46" i="9"/>
  <c r="T58" i="9"/>
  <c r="Q94" i="9"/>
  <c r="Q84" i="9"/>
  <c r="AJ46" i="9"/>
  <c r="T7" i="9"/>
  <c r="AF46" i="9"/>
  <c r="F87" i="9"/>
  <c r="T5" i="9"/>
  <c r="O5" i="9"/>
  <c r="O6" i="9"/>
  <c r="O8" i="9"/>
  <c r="M82" i="9"/>
  <c r="M88" i="9"/>
  <c r="G94" i="9"/>
  <c r="G97" i="9"/>
  <c r="U77" i="9"/>
  <c r="U78" i="9"/>
  <c r="AG72" i="9"/>
  <c r="R8" i="9"/>
  <c r="AS91" i="9"/>
  <c r="AS97" i="9"/>
  <c r="AC78" i="9"/>
  <c r="M78" i="9"/>
  <c r="AS77" i="9"/>
  <c r="U91" i="9"/>
  <c r="U97" i="9"/>
  <c r="AK87" i="9"/>
  <c r="AK77" i="9"/>
  <c r="AS78" i="9"/>
  <c r="AO91" i="9"/>
  <c r="AO97" i="9"/>
  <c r="AO92" i="9"/>
  <c r="AO98" i="9"/>
  <c r="AK91" i="9"/>
  <c r="AK97" i="9"/>
  <c r="AK92" i="9"/>
  <c r="AK98" i="9"/>
  <c r="AC91" i="9"/>
  <c r="AC97" i="9"/>
  <c r="Q87" i="9"/>
  <c r="AC87" i="9"/>
  <c r="U87" i="9"/>
  <c r="AG91" i="9"/>
  <c r="AG97" i="9"/>
  <c r="AG87" i="9"/>
  <c r="T8" i="9"/>
  <c r="AG77" i="9"/>
  <c r="AG78" i="9"/>
  <c r="R9" i="9"/>
  <c r="T9" i="9"/>
  <c r="R10" i="9"/>
  <c r="R11" i="9"/>
  <c r="R12" i="9"/>
  <c r="R13" i="9"/>
  <c r="R14" i="9"/>
  <c r="Q72" i="9"/>
  <c r="Q78" i="9"/>
  <c r="T10" i="9"/>
  <c r="T11" i="9"/>
  <c r="T12" i="9"/>
  <c r="T13" i="9"/>
  <c r="T14" i="9"/>
  <c r="Q92" i="9"/>
  <c r="Q98" i="9"/>
  <c r="H98" i="12"/>
  <c r="H97" i="12"/>
  <c r="H96" i="12"/>
  <c r="H95" i="12"/>
  <c r="H94" i="12"/>
  <c r="H93" i="12"/>
  <c r="H92" i="12"/>
  <c r="H56" i="12"/>
  <c r="H55" i="12"/>
  <c r="H54" i="12"/>
  <c r="H53" i="12"/>
  <c r="H52" i="12"/>
  <c r="H51" i="12"/>
  <c r="H49" i="12"/>
  <c r="H48" i="12"/>
  <c r="H43" i="12"/>
  <c r="H42" i="12"/>
  <c r="H41" i="12"/>
  <c r="H40" i="12"/>
  <c r="D7" i="12"/>
  <c r="G4" i="12"/>
  <c r="D2" i="5"/>
  <c r="M2" i="9"/>
  <c r="M56" i="9"/>
  <c r="H2" i="22"/>
  <c r="G2" i="22"/>
  <c r="F2" i="22"/>
  <c r="E2" i="22"/>
  <c r="A14" i="12"/>
  <c r="A15" i="12"/>
  <c r="A16" i="12"/>
  <c r="A17" i="12"/>
  <c r="A18" i="12"/>
  <c r="A19" i="12"/>
  <c r="A20" i="12"/>
  <c r="A21" i="12"/>
  <c r="A22" i="12"/>
  <c r="B3" i="6"/>
  <c r="D32" i="12"/>
  <c r="I2" i="22"/>
  <c r="Q56" i="9"/>
  <c r="H99" i="12"/>
  <c r="F48" i="8"/>
  <c r="G48" i="8"/>
  <c r="H48" i="8"/>
  <c r="I48" i="8"/>
  <c r="J48" i="8"/>
  <c r="K48" i="8"/>
  <c r="L48" i="8"/>
  <c r="M48" i="8"/>
  <c r="N48" i="8"/>
  <c r="O48" i="8"/>
  <c r="P48" i="8"/>
  <c r="Q48" i="8"/>
  <c r="R48" i="8"/>
  <c r="S48" i="8"/>
  <c r="T48" i="8"/>
  <c r="U48" i="8"/>
  <c r="V48" i="8"/>
  <c r="W48" i="8"/>
  <c r="X48" i="8"/>
  <c r="P50" i="8"/>
  <c r="Q50" i="8"/>
  <c r="R50" i="8"/>
  <c r="S50" i="8"/>
  <c r="T50" i="8"/>
  <c r="U50" i="8"/>
  <c r="V50" i="8"/>
  <c r="W50" i="8"/>
  <c r="X50" i="8"/>
  <c r="D48" i="8"/>
  <c r="R52" i="9"/>
  <c r="V52" i="9"/>
  <c r="AD52" i="9"/>
  <c r="F52" i="9"/>
  <c r="AD39" i="9"/>
  <c r="V39" i="9"/>
  <c r="F39" i="9"/>
  <c r="I108" i="9"/>
  <c r="I109" i="9"/>
  <c r="I110" i="9"/>
  <c r="I111" i="9"/>
  <c r="I112" i="9"/>
  <c r="I113" i="9"/>
  <c r="Q2" i="9"/>
  <c r="U2" i="9"/>
  <c r="Y2" i="9"/>
  <c r="AC2" i="9"/>
  <c r="AG2" i="9"/>
  <c r="G129" i="9"/>
  <c r="AO2" i="9"/>
  <c r="AK2" i="9"/>
  <c r="AS2" i="9"/>
  <c r="F66" i="9"/>
  <c r="U56" i="9"/>
  <c r="R62" i="9"/>
  <c r="M43" i="9"/>
  <c r="Q43" i="9"/>
  <c r="U43" i="9"/>
  <c r="Y43" i="9"/>
  <c r="AC43" i="9"/>
  <c r="AG43" i="9"/>
  <c r="V66" i="9"/>
  <c r="AD66" i="9"/>
  <c r="E125" i="12"/>
  <c r="J2" i="22"/>
  <c r="H129" i="9"/>
  <c r="G139" i="9"/>
  <c r="G142" i="9"/>
  <c r="G126" i="9"/>
  <c r="AO56" i="9"/>
  <c r="AO43" i="9"/>
  <c r="AK43" i="9"/>
  <c r="AS43" i="9"/>
  <c r="AS56" i="9"/>
  <c r="D8" i="12"/>
  <c r="Y56" i="9"/>
  <c r="V62" i="9"/>
  <c r="R32" i="9"/>
  <c r="T32" i="9"/>
  <c r="E123" i="12"/>
  <c r="E122" i="12"/>
  <c r="E129" i="12"/>
  <c r="E126" i="12"/>
  <c r="E127" i="12"/>
  <c r="E124" i="12"/>
  <c r="E121" i="12"/>
  <c r="E128" i="12"/>
  <c r="F124" i="12"/>
  <c r="F128" i="12"/>
  <c r="F126" i="12"/>
  <c r="F127" i="12"/>
  <c r="F121" i="12"/>
  <c r="F125" i="12"/>
  <c r="G125" i="12"/>
  <c r="F129" i="12"/>
  <c r="G129" i="12"/>
  <c r="F122" i="12"/>
  <c r="F123" i="12"/>
  <c r="G123" i="12"/>
  <c r="D5" i="12"/>
  <c r="B8" i="11"/>
  <c r="D6" i="12"/>
  <c r="H126" i="9"/>
  <c r="H142" i="9"/>
  <c r="G152" i="9"/>
  <c r="C14" i="14"/>
  <c r="I129" i="9"/>
  <c r="H139" i="9"/>
  <c r="AC56" i="9"/>
  <c r="R33" i="9"/>
  <c r="U117" i="12"/>
  <c r="G122" i="12"/>
  <c r="C44" i="11"/>
  <c r="E5" i="12"/>
  <c r="E6" i="12"/>
  <c r="E9" i="12"/>
  <c r="G124" i="12"/>
  <c r="G128" i="12"/>
  <c r="G127" i="12"/>
  <c r="E130" i="12"/>
  <c r="C21" i="12"/>
  <c r="C128" i="12"/>
  <c r="C22" i="12"/>
  <c r="C129" i="12"/>
  <c r="G126" i="12"/>
  <c r="F130" i="12"/>
  <c r="G121" i="12"/>
  <c r="T33" i="9"/>
  <c r="Q91" i="9"/>
  <c r="Q97" i="9"/>
  <c r="Q71" i="9"/>
  <c r="Q77" i="9"/>
  <c r="E21" i="12"/>
  <c r="D128" i="12"/>
  <c r="E22" i="12"/>
  <c r="D129" i="12"/>
  <c r="D9" i="12"/>
  <c r="D28" i="12"/>
  <c r="U118" i="12"/>
  <c r="H152" i="9"/>
  <c r="I142" i="9"/>
  <c r="D14" i="14"/>
  <c r="I139" i="9"/>
  <c r="J129" i="9"/>
  <c r="I126" i="9"/>
  <c r="D44" i="11"/>
  <c r="AD62" i="9"/>
  <c r="AG56" i="9"/>
  <c r="AK56" i="9"/>
  <c r="R34" i="9"/>
  <c r="T34" i="9"/>
  <c r="G130" i="12"/>
  <c r="C130" i="12"/>
  <c r="F44" i="11"/>
  <c r="J126" i="9"/>
  <c r="E14" i="14"/>
  <c r="J142" i="9"/>
  <c r="I152" i="9"/>
  <c r="K129" i="9"/>
  <c r="J139" i="9"/>
  <c r="R35" i="9"/>
  <c r="T35" i="9"/>
  <c r="D45" i="11"/>
  <c r="D130" i="12"/>
  <c r="D20" i="11"/>
  <c r="C45" i="11"/>
  <c r="C20" i="11"/>
  <c r="F45" i="11"/>
  <c r="K126" i="9"/>
  <c r="K142" i="9"/>
  <c r="J152" i="9"/>
  <c r="K139" i="9"/>
  <c r="L129" i="9"/>
  <c r="F14" i="14"/>
  <c r="R36" i="9"/>
  <c r="T36" i="9"/>
  <c r="G44" i="11"/>
  <c r="G45" i="11"/>
  <c r="G20" i="11"/>
  <c r="F20" i="11"/>
  <c r="L139" i="9"/>
  <c r="L142" i="9"/>
  <c r="K152" i="9"/>
  <c r="L126" i="9"/>
  <c r="X25" i="15"/>
  <c r="W24" i="14"/>
  <c r="W25" i="14"/>
  <c r="G14" i="14"/>
  <c r="T23" i="15"/>
  <c r="S22" i="14"/>
  <c r="H44" i="11"/>
  <c r="H45" i="11"/>
  <c r="R38" i="9"/>
  <c r="T38" i="9"/>
  <c r="R37" i="9"/>
  <c r="T37" i="9"/>
  <c r="H20" i="11"/>
  <c r="AA25" i="15"/>
  <c r="Z24" i="14"/>
  <c r="Z25" i="14"/>
  <c r="AQ25" i="15"/>
  <c r="AP24" i="14"/>
  <c r="AP25" i="14"/>
  <c r="Z25" i="15"/>
  <c r="Y24" i="14"/>
  <c r="Y25" i="14"/>
  <c r="W25" i="15"/>
  <c r="V24" i="14"/>
  <c r="AK25" i="15"/>
  <c r="AJ24" i="14"/>
  <c r="AJ25" i="14"/>
  <c r="U25" i="15"/>
  <c r="T24" i="14"/>
  <c r="V25" i="15"/>
  <c r="U24" i="14"/>
  <c r="AF25" i="15"/>
  <c r="AE24" i="14"/>
  <c r="AE25" i="14"/>
  <c r="AH25" i="15"/>
  <c r="AG24" i="14"/>
  <c r="AG25" i="14"/>
  <c r="AJ25" i="15"/>
  <c r="AI24" i="14"/>
  <c r="AI25" i="14"/>
  <c r="S25" i="15"/>
  <c r="R24" i="14"/>
  <c r="P25" i="15"/>
  <c r="O24" i="14"/>
  <c r="AE25" i="15"/>
  <c r="AD24" i="14"/>
  <c r="AD25" i="14"/>
  <c r="AD25" i="15"/>
  <c r="AC24" i="14"/>
  <c r="AC25" i="14"/>
  <c r="AL25" i="15"/>
  <c r="AK24" i="14"/>
  <c r="AK25" i="14"/>
  <c r="AO25" i="15"/>
  <c r="AN24" i="14"/>
  <c r="AN25" i="14"/>
  <c r="AG25" i="15"/>
  <c r="AF24" i="14"/>
  <c r="AF25" i="14"/>
  <c r="AC25" i="15"/>
  <c r="AB24" i="14"/>
  <c r="AB25" i="14"/>
  <c r="T25" i="15"/>
  <c r="S24" i="14"/>
  <c r="AB25" i="15"/>
  <c r="AA24" i="14"/>
  <c r="AA25" i="14"/>
  <c r="Q25" i="15"/>
  <c r="P24" i="14"/>
  <c r="AN25" i="15"/>
  <c r="AM24" i="14"/>
  <c r="AM25" i="14"/>
  <c r="AM25" i="15"/>
  <c r="AL24" i="14"/>
  <c r="AL25" i="14"/>
  <c r="AI25" i="15"/>
  <c r="AH24" i="14"/>
  <c r="AH25" i="14"/>
  <c r="S23" i="15"/>
  <c r="R22" i="14"/>
  <c r="Q23" i="15"/>
  <c r="P22" i="14"/>
  <c r="R23" i="15"/>
  <c r="Q22" i="14"/>
  <c r="Y25" i="15"/>
  <c r="X24" i="14"/>
  <c r="X25" i="14"/>
  <c r="H14" i="14"/>
  <c r="L152" i="9"/>
  <c r="T24" i="15"/>
  <c r="S23" i="14"/>
  <c r="R24" i="15"/>
  <c r="Q23" i="14"/>
  <c r="W24" i="15"/>
  <c r="V23" i="14"/>
  <c r="S24" i="15"/>
  <c r="R23" i="14"/>
  <c r="Q24" i="15"/>
  <c r="P23" i="14"/>
  <c r="P24" i="15"/>
  <c r="O23" i="14"/>
  <c r="U24" i="15"/>
  <c r="T23" i="14"/>
  <c r="V24" i="15"/>
  <c r="U23" i="14"/>
  <c r="AP25" i="15"/>
  <c r="AO24" i="14"/>
  <c r="AO25" i="14"/>
  <c r="R25" i="15"/>
  <c r="Q24" i="14"/>
  <c r="T22" i="15"/>
  <c r="S21" i="14"/>
  <c r="P22" i="15"/>
  <c r="O21" i="14"/>
  <c r="P23" i="15"/>
  <c r="O22" i="14"/>
  <c r="R22" i="15"/>
  <c r="Q21" i="14"/>
  <c r="S22" i="15"/>
  <c r="R21" i="14"/>
  <c r="I44" i="11"/>
  <c r="I45" i="11"/>
  <c r="J44" i="11"/>
  <c r="R39" i="9"/>
  <c r="R66" i="9"/>
  <c r="K44" i="11"/>
  <c r="I20" i="11"/>
  <c r="J45" i="11"/>
  <c r="T25" i="14"/>
  <c r="U25" i="14"/>
  <c r="Q25" i="14"/>
  <c r="V25" i="14"/>
  <c r="O25" i="14"/>
  <c r="R25" i="14"/>
  <c r="S25" i="14"/>
  <c r="P25" i="14"/>
  <c r="L44" i="11"/>
  <c r="J20" i="11"/>
  <c r="K45" i="11"/>
  <c r="K20" i="11"/>
  <c r="M44" i="11"/>
  <c r="L45" i="11"/>
  <c r="P1" i="8"/>
  <c r="P1" i="7"/>
  <c r="L20" i="11"/>
  <c r="N28" i="11"/>
  <c r="N22" i="11"/>
  <c r="N44" i="11"/>
  <c r="M45" i="11"/>
  <c r="N27" i="11"/>
  <c r="Q1" i="7"/>
  <c r="Q21" i="7"/>
  <c r="Q7" i="7"/>
  <c r="Q11" i="7"/>
  <c r="P21" i="7"/>
  <c r="P7" i="7"/>
  <c r="P11" i="7"/>
  <c r="N21" i="11"/>
  <c r="O44" i="11"/>
  <c r="Q1" i="8"/>
  <c r="M20" i="11"/>
  <c r="N45" i="11"/>
  <c r="O27" i="11"/>
  <c r="O28" i="11"/>
  <c r="O22" i="11"/>
  <c r="N23" i="11"/>
  <c r="R1" i="7"/>
  <c r="R21" i="7"/>
  <c r="R11" i="7"/>
  <c r="R7" i="7"/>
  <c r="O21" i="11"/>
  <c r="P44" i="11"/>
  <c r="R1" i="8"/>
  <c r="N20" i="11"/>
  <c r="O45" i="11"/>
  <c r="O23" i="11"/>
  <c r="P27" i="11"/>
  <c r="P28" i="11"/>
  <c r="P22" i="11"/>
  <c r="S1" i="7"/>
  <c r="S21" i="7"/>
  <c r="S11" i="7"/>
  <c r="S7" i="7"/>
  <c r="P23" i="11"/>
  <c r="Q44" i="11"/>
  <c r="S1" i="8"/>
  <c r="O20" i="11"/>
  <c r="P45" i="11"/>
  <c r="Q27" i="11"/>
  <c r="Q28" i="11"/>
  <c r="Q22" i="11"/>
  <c r="P21" i="11"/>
  <c r="T1" i="7"/>
  <c r="T21" i="7"/>
  <c r="T7" i="7"/>
  <c r="T11" i="7"/>
  <c r="Q21" i="11"/>
  <c r="P20" i="11"/>
  <c r="R44" i="11"/>
  <c r="T1" i="8"/>
  <c r="Q23" i="11"/>
  <c r="Q45" i="11"/>
  <c r="R28" i="11"/>
  <c r="R22" i="11"/>
  <c r="R27" i="11"/>
  <c r="U1" i="7"/>
  <c r="U21" i="7"/>
  <c r="U11" i="7"/>
  <c r="R21" i="11"/>
  <c r="Q20" i="11"/>
  <c r="S44" i="11"/>
  <c r="U1" i="8"/>
  <c r="R45" i="11"/>
  <c r="R23" i="11"/>
  <c r="S28" i="11"/>
  <c r="S22" i="11"/>
  <c r="S27" i="11"/>
  <c r="V1" i="7"/>
  <c r="V21" i="7"/>
  <c r="V11" i="7"/>
  <c r="S23" i="11"/>
  <c r="T44" i="11"/>
  <c r="V1" i="8"/>
  <c r="S45" i="11"/>
  <c r="R20" i="11"/>
  <c r="T27" i="11"/>
  <c r="T28" i="11"/>
  <c r="T22" i="11"/>
  <c r="S21" i="11"/>
  <c r="W1" i="7"/>
  <c r="W21" i="7"/>
  <c r="S20" i="11"/>
  <c r="T21" i="11"/>
  <c r="U44" i="11"/>
  <c r="W1" i="8"/>
  <c r="T45" i="11"/>
  <c r="U27" i="11"/>
  <c r="U28" i="11"/>
  <c r="U22" i="11"/>
  <c r="T23" i="11"/>
  <c r="X1" i="7"/>
  <c r="X21" i="7"/>
  <c r="U23" i="11"/>
  <c r="V44" i="11"/>
  <c r="X1" i="8"/>
  <c r="U45" i="11"/>
  <c r="T20" i="11"/>
  <c r="V28" i="11"/>
  <c r="V22" i="11"/>
  <c r="V27" i="11"/>
  <c r="U21" i="11"/>
  <c r="U20" i="11"/>
  <c r="V23" i="11"/>
  <c r="V45" i="11"/>
  <c r="V21" i="11"/>
  <c r="V20" i="11"/>
  <c r="C47" i="8"/>
  <c r="P3" i="5"/>
  <c r="P12" i="5"/>
  <c r="Q3" i="5"/>
  <c r="Q12" i="5"/>
  <c r="R3" i="5"/>
  <c r="R12" i="5"/>
  <c r="S3" i="5"/>
  <c r="S12" i="5"/>
  <c r="T3" i="5"/>
  <c r="T12" i="5"/>
  <c r="U3" i="5"/>
  <c r="U12" i="5"/>
  <c r="V3" i="5"/>
  <c r="V12" i="5"/>
  <c r="W3" i="5"/>
  <c r="W12" i="5"/>
  <c r="X3" i="5"/>
  <c r="X12" i="5"/>
  <c r="Y3" i="5"/>
  <c r="Y12" i="5"/>
  <c r="Z3" i="5"/>
  <c r="Z12" i="5"/>
  <c r="AA3" i="5"/>
  <c r="AA12" i="5"/>
  <c r="AB3" i="5"/>
  <c r="AB12" i="5"/>
  <c r="AC3" i="5"/>
  <c r="AC12" i="5"/>
  <c r="AD3" i="5"/>
  <c r="AD12" i="5"/>
  <c r="AE3" i="5"/>
  <c r="AE12" i="5"/>
  <c r="AF3" i="5"/>
  <c r="AF12" i="5"/>
  <c r="AG3" i="5"/>
  <c r="AG12" i="5"/>
  <c r="AH3" i="5"/>
  <c r="AH12" i="5"/>
  <c r="AI3" i="5"/>
  <c r="AI12" i="5"/>
  <c r="AJ3" i="5"/>
  <c r="AJ12" i="5"/>
  <c r="AK3" i="5"/>
  <c r="AK12" i="5"/>
  <c r="AL3" i="5"/>
  <c r="AL12" i="5"/>
  <c r="AM3" i="5"/>
  <c r="AM12" i="5"/>
  <c r="AN3" i="5"/>
  <c r="AN12" i="5"/>
  <c r="AO3" i="5"/>
  <c r="AO12" i="5"/>
  <c r="AP3" i="5"/>
  <c r="AP12" i="5"/>
  <c r="AQ3" i="5"/>
  <c r="AQ12" i="5"/>
  <c r="P4" i="5"/>
  <c r="P13" i="5"/>
  <c r="Q4" i="5"/>
  <c r="Q13" i="5"/>
  <c r="R4" i="5"/>
  <c r="R13" i="5"/>
  <c r="S4" i="5"/>
  <c r="S13" i="5"/>
  <c r="T4" i="5"/>
  <c r="T13" i="5"/>
  <c r="U4" i="5"/>
  <c r="U13" i="5"/>
  <c r="V4" i="5"/>
  <c r="V13" i="5"/>
  <c r="W4" i="5"/>
  <c r="W13" i="5"/>
  <c r="X4" i="5"/>
  <c r="X13" i="5"/>
  <c r="Y4" i="5"/>
  <c r="Y13" i="5"/>
  <c r="Z4" i="5"/>
  <c r="Z13" i="5"/>
  <c r="AA4" i="5"/>
  <c r="AA13" i="5"/>
  <c r="AB4" i="5"/>
  <c r="AB13" i="5"/>
  <c r="AC4" i="5"/>
  <c r="AC13" i="5"/>
  <c r="AD4" i="5"/>
  <c r="AD13" i="5"/>
  <c r="AE4" i="5"/>
  <c r="AE13" i="5"/>
  <c r="AF4" i="5"/>
  <c r="AF13" i="5"/>
  <c r="AG4" i="5"/>
  <c r="AG13" i="5"/>
  <c r="AH4" i="5"/>
  <c r="AH13" i="5"/>
  <c r="AI4" i="5"/>
  <c r="AI13" i="5"/>
  <c r="AJ4" i="5"/>
  <c r="AJ13" i="5"/>
  <c r="AK4" i="5"/>
  <c r="AK13" i="5"/>
  <c r="AL4" i="5"/>
  <c r="AL13" i="5"/>
  <c r="AM4" i="5"/>
  <c r="AM13" i="5"/>
  <c r="AN4" i="5"/>
  <c r="AN13" i="5"/>
  <c r="AO4" i="5"/>
  <c r="AO13" i="5"/>
  <c r="AP4" i="5"/>
  <c r="AP13" i="5"/>
  <c r="AQ4" i="5"/>
  <c r="AQ13" i="5"/>
  <c r="P5" i="5"/>
  <c r="P14" i="5"/>
  <c r="Q5" i="5"/>
  <c r="Q14" i="5"/>
  <c r="R5" i="5"/>
  <c r="R14" i="5"/>
  <c r="S5" i="5"/>
  <c r="S14" i="5"/>
  <c r="T5" i="5"/>
  <c r="T14" i="5"/>
  <c r="U5" i="5"/>
  <c r="U14" i="5"/>
  <c r="V5" i="5"/>
  <c r="V14" i="5"/>
  <c r="W5" i="5"/>
  <c r="W14" i="5"/>
  <c r="X5" i="5"/>
  <c r="X14" i="5"/>
  <c r="Y5" i="5"/>
  <c r="Y14" i="5"/>
  <c r="Z5" i="5"/>
  <c r="Z14" i="5"/>
  <c r="AA5" i="5"/>
  <c r="AA14" i="5"/>
  <c r="AB5" i="5"/>
  <c r="AB14" i="5"/>
  <c r="AC5" i="5"/>
  <c r="AC14" i="5"/>
  <c r="AD5" i="5"/>
  <c r="AD14" i="5"/>
  <c r="AE5" i="5"/>
  <c r="AE14" i="5"/>
  <c r="AF5" i="5"/>
  <c r="AF14" i="5"/>
  <c r="AG5" i="5"/>
  <c r="AG14" i="5"/>
  <c r="AH5" i="5"/>
  <c r="AH14" i="5"/>
  <c r="AI5" i="5"/>
  <c r="AI14" i="5"/>
  <c r="AJ5" i="5"/>
  <c r="AJ14" i="5"/>
  <c r="AK5" i="5"/>
  <c r="AK14" i="5"/>
  <c r="AL5" i="5"/>
  <c r="AL14" i="5"/>
  <c r="AM5" i="5"/>
  <c r="AM14" i="5"/>
  <c r="AN5" i="5"/>
  <c r="AN14" i="5"/>
  <c r="AO5" i="5"/>
  <c r="AO14" i="5"/>
  <c r="AP5" i="5"/>
  <c r="AP14" i="5"/>
  <c r="AQ5" i="5"/>
  <c r="AQ14" i="5"/>
  <c r="P6" i="5"/>
  <c r="P15" i="5"/>
  <c r="Q6" i="5"/>
  <c r="Q15" i="5"/>
  <c r="R6" i="5"/>
  <c r="R15" i="5"/>
  <c r="S6" i="5"/>
  <c r="S15" i="5"/>
  <c r="T6" i="5"/>
  <c r="T15" i="5"/>
  <c r="U6" i="5"/>
  <c r="U15" i="5"/>
  <c r="V6" i="5"/>
  <c r="V15" i="5"/>
  <c r="W6" i="5"/>
  <c r="W15" i="5"/>
  <c r="X6" i="5"/>
  <c r="X15" i="5"/>
  <c r="Y6" i="5"/>
  <c r="Y15" i="5"/>
  <c r="Z6" i="5"/>
  <c r="Z15" i="5"/>
  <c r="AA6" i="5"/>
  <c r="AA15" i="5"/>
  <c r="AB6" i="5"/>
  <c r="AB15" i="5"/>
  <c r="AC6" i="5"/>
  <c r="AC15" i="5"/>
  <c r="AD6" i="5"/>
  <c r="AD15" i="5"/>
  <c r="AE6" i="5"/>
  <c r="AE15" i="5"/>
  <c r="AF6" i="5"/>
  <c r="AF15" i="5"/>
  <c r="AG6" i="5"/>
  <c r="AG15" i="5"/>
  <c r="AH6" i="5"/>
  <c r="AH15" i="5"/>
  <c r="AI6" i="5"/>
  <c r="AI15" i="5"/>
  <c r="AJ6" i="5"/>
  <c r="AJ15" i="5"/>
  <c r="AK6" i="5"/>
  <c r="AK15" i="5"/>
  <c r="AL6" i="5"/>
  <c r="AL15" i="5"/>
  <c r="AM6" i="5"/>
  <c r="AM15" i="5"/>
  <c r="AN6" i="5"/>
  <c r="AN15" i="5"/>
  <c r="AO6" i="5"/>
  <c r="AO15" i="5"/>
  <c r="AP6" i="5"/>
  <c r="AP15" i="5"/>
  <c r="AQ6" i="5"/>
  <c r="AQ15" i="5"/>
  <c r="P7" i="5"/>
  <c r="P16" i="5"/>
  <c r="Q7" i="5"/>
  <c r="Q16" i="5"/>
  <c r="R7" i="5"/>
  <c r="R16" i="5"/>
  <c r="S7" i="5"/>
  <c r="S16" i="5"/>
  <c r="T7" i="5"/>
  <c r="T16" i="5"/>
  <c r="U7" i="5"/>
  <c r="U16" i="5"/>
  <c r="V7" i="5"/>
  <c r="V16" i="5"/>
  <c r="W7" i="5"/>
  <c r="W16" i="5"/>
  <c r="X7" i="5"/>
  <c r="X16" i="5"/>
  <c r="Y7" i="5"/>
  <c r="Y16" i="5"/>
  <c r="Z7" i="5"/>
  <c r="Z16" i="5"/>
  <c r="AA7" i="5"/>
  <c r="AA16" i="5"/>
  <c r="AB7" i="5"/>
  <c r="AB16" i="5"/>
  <c r="AC7" i="5"/>
  <c r="AC16" i="5"/>
  <c r="AD7" i="5"/>
  <c r="AD16" i="5"/>
  <c r="AE7" i="5"/>
  <c r="AE16" i="5"/>
  <c r="AF7" i="5"/>
  <c r="AF16" i="5"/>
  <c r="AG7" i="5"/>
  <c r="AG16" i="5"/>
  <c r="AH7" i="5"/>
  <c r="AH16" i="5"/>
  <c r="AI7" i="5"/>
  <c r="AI16" i="5"/>
  <c r="AJ7" i="5"/>
  <c r="AJ16" i="5"/>
  <c r="AK7" i="5"/>
  <c r="AK16" i="5"/>
  <c r="AL7" i="5"/>
  <c r="AL16" i="5"/>
  <c r="AM7" i="5"/>
  <c r="AM16" i="5"/>
  <c r="AN7" i="5"/>
  <c r="AN16" i="5"/>
  <c r="AO7" i="5"/>
  <c r="AO16" i="5"/>
  <c r="AP7" i="5"/>
  <c r="AP16" i="5"/>
  <c r="AQ7" i="5"/>
  <c r="AQ16" i="5"/>
  <c r="P8" i="5"/>
  <c r="P17" i="5"/>
  <c r="Q8" i="5"/>
  <c r="Q17" i="5"/>
  <c r="R8" i="5"/>
  <c r="R17" i="5"/>
  <c r="S8" i="5"/>
  <c r="S17" i="5"/>
  <c r="T8" i="5"/>
  <c r="T17" i="5"/>
  <c r="U8" i="5"/>
  <c r="U17" i="5"/>
  <c r="V8" i="5"/>
  <c r="V17" i="5"/>
  <c r="W8" i="5"/>
  <c r="W17" i="5"/>
  <c r="X8" i="5"/>
  <c r="X17" i="5"/>
  <c r="Y8" i="5"/>
  <c r="Y17" i="5"/>
  <c r="Z8" i="5"/>
  <c r="Z17" i="5"/>
  <c r="AA8" i="5"/>
  <c r="AA17" i="5"/>
  <c r="AB8" i="5"/>
  <c r="AB17" i="5"/>
  <c r="AC8" i="5"/>
  <c r="AC17" i="5"/>
  <c r="AD8" i="5"/>
  <c r="AD17" i="5"/>
  <c r="AE8" i="5"/>
  <c r="AE17" i="5"/>
  <c r="AF8" i="5"/>
  <c r="AF17" i="5"/>
  <c r="AG8" i="5"/>
  <c r="AG17" i="5"/>
  <c r="AH8" i="5"/>
  <c r="AH17" i="5"/>
  <c r="AI8" i="5"/>
  <c r="AI17" i="5"/>
  <c r="AJ8" i="5"/>
  <c r="AJ17" i="5"/>
  <c r="AK8" i="5"/>
  <c r="AK17" i="5"/>
  <c r="AL8" i="5"/>
  <c r="AL17" i="5"/>
  <c r="AM8" i="5"/>
  <c r="AM17" i="5"/>
  <c r="AN8" i="5"/>
  <c r="AN17" i="5"/>
  <c r="AO8" i="5"/>
  <c r="AO17" i="5"/>
  <c r="AP8" i="5"/>
  <c r="AP17" i="5"/>
  <c r="AQ8" i="5"/>
  <c r="E2" i="5"/>
  <c r="F2" i="5"/>
  <c r="G2" i="5"/>
  <c r="H2" i="5"/>
  <c r="I2" i="5"/>
  <c r="J2" i="5"/>
  <c r="K2" i="5"/>
  <c r="L2" i="5"/>
  <c r="M2" i="5"/>
  <c r="N2" i="5"/>
  <c r="O2" i="5"/>
  <c r="P2" i="5"/>
  <c r="Q2" i="5"/>
  <c r="R2" i="5"/>
  <c r="S2" i="5"/>
  <c r="T2" i="5"/>
  <c r="U2" i="5"/>
  <c r="V2" i="5"/>
  <c r="W2" i="5"/>
  <c r="X2" i="5"/>
  <c r="Y2" i="5"/>
  <c r="Z2" i="5"/>
  <c r="AA2" i="5"/>
  <c r="AB2" i="5"/>
  <c r="AC2" i="5"/>
  <c r="AD2" i="5"/>
  <c r="AE2" i="5"/>
  <c r="AF2" i="5"/>
  <c r="AG2" i="5"/>
  <c r="AH2" i="5"/>
  <c r="AI2" i="5"/>
  <c r="AJ2" i="5"/>
  <c r="AK2" i="5"/>
  <c r="AL2" i="5"/>
  <c r="AM2" i="5"/>
  <c r="AN2" i="5"/>
  <c r="AO2" i="5"/>
  <c r="AP2" i="5"/>
  <c r="AQ2" i="5"/>
  <c r="AQ17" i="5"/>
  <c r="E14" i="4"/>
  <c r="AP22" i="5"/>
  <c r="AH22" i="5"/>
  <c r="Z22" i="5"/>
  <c r="AQ21" i="5"/>
  <c r="AN21" i="5"/>
  <c r="AF21" i="5"/>
  <c r="X21" i="5"/>
  <c r="P21" i="5"/>
  <c r="AH24" i="5"/>
  <c r="AH20" i="5"/>
  <c r="Z24" i="5"/>
  <c r="AP24" i="5"/>
  <c r="R20" i="5"/>
  <c r="Z20" i="5"/>
  <c r="AP20" i="5"/>
  <c r="R23" i="5"/>
  <c r="Z23" i="5"/>
  <c r="AH23" i="5"/>
  <c r="AP23" i="5"/>
  <c r="V20" i="5"/>
  <c r="T20" i="5"/>
  <c r="AD20" i="5"/>
  <c r="AB20" i="5"/>
  <c r="AL20" i="5"/>
  <c r="AJ20" i="5"/>
  <c r="S21" i="5"/>
  <c r="T21" i="5"/>
  <c r="AA21" i="5"/>
  <c r="AB21" i="5"/>
  <c r="AI21" i="5"/>
  <c r="AJ21" i="5"/>
  <c r="R22" i="5"/>
  <c r="V22" i="5"/>
  <c r="T22" i="5"/>
  <c r="AD22" i="5"/>
  <c r="AB22" i="5"/>
  <c r="AL22" i="5"/>
  <c r="AJ22" i="5"/>
  <c r="V23" i="5"/>
  <c r="T23" i="5"/>
  <c r="AD23" i="5"/>
  <c r="AB23" i="5"/>
  <c r="AL23" i="5"/>
  <c r="AJ23" i="5"/>
  <c r="AD24" i="5"/>
  <c r="AB24" i="5"/>
  <c r="AL24" i="5"/>
  <c r="AJ24" i="5"/>
  <c r="S22" i="5"/>
  <c r="U24" i="5"/>
  <c r="Q24" i="5"/>
  <c r="V24" i="5"/>
  <c r="R24" i="5"/>
  <c r="W24" i="5"/>
  <c r="P24" i="5"/>
  <c r="S24" i="5"/>
  <c r="T24" i="5"/>
  <c r="AO25" i="5"/>
  <c r="AK25" i="5"/>
  <c r="AG25" i="5"/>
  <c r="AC25" i="5"/>
  <c r="Y25" i="5"/>
  <c r="U25" i="5"/>
  <c r="Q25" i="5"/>
  <c r="AP25" i="5"/>
  <c r="AL25" i="5"/>
  <c r="AH25" i="5"/>
  <c r="AD25" i="5"/>
  <c r="Z25" i="5"/>
  <c r="V25" i="5"/>
  <c r="R25" i="5"/>
  <c r="AM25" i="5"/>
  <c r="AE25" i="5"/>
  <c r="W25" i="5"/>
  <c r="AN25" i="5"/>
  <c r="AF25" i="5"/>
  <c r="X25" i="5"/>
  <c r="P25" i="5"/>
  <c r="AQ25" i="5"/>
  <c r="AI25" i="5"/>
  <c r="AA25" i="5"/>
  <c r="S25" i="5"/>
  <c r="AJ25" i="5"/>
  <c r="AB25" i="5"/>
  <c r="T25" i="5"/>
  <c r="W21" i="5"/>
  <c r="AE21" i="5"/>
  <c r="AM21" i="5"/>
  <c r="S20" i="5"/>
  <c r="W20" i="5"/>
  <c r="AA20" i="5"/>
  <c r="AE20" i="5"/>
  <c r="AI20" i="5"/>
  <c r="AM20" i="5"/>
  <c r="AQ20" i="5"/>
  <c r="Q21" i="5"/>
  <c r="U21" i="5"/>
  <c r="Y21" i="5"/>
  <c r="AC21" i="5"/>
  <c r="AG21" i="5"/>
  <c r="AK21" i="5"/>
  <c r="AO21" i="5"/>
  <c r="W22" i="5"/>
  <c r="AA22" i="5"/>
  <c r="AE22" i="5"/>
  <c r="AI22" i="5"/>
  <c r="AM22" i="5"/>
  <c r="AQ22" i="5"/>
  <c r="S23" i="5"/>
  <c r="W23" i="5"/>
  <c r="AA23" i="5"/>
  <c r="AE23" i="5"/>
  <c r="AI23" i="5"/>
  <c r="AM23" i="5"/>
  <c r="AQ23" i="5"/>
  <c r="AA24" i="5"/>
  <c r="AE24" i="5"/>
  <c r="AI24" i="5"/>
  <c r="AM24" i="5"/>
  <c r="AQ24" i="5"/>
  <c r="U22" i="5"/>
  <c r="Q22" i="5"/>
  <c r="Q20" i="5"/>
  <c r="U20" i="5"/>
  <c r="Y20" i="5"/>
  <c r="AC20" i="5"/>
  <c r="AG20" i="5"/>
  <c r="AK20" i="5"/>
  <c r="AO20" i="5"/>
  <c r="Y22" i="5"/>
  <c r="AC22" i="5"/>
  <c r="AG22" i="5"/>
  <c r="AK22" i="5"/>
  <c r="AO22" i="5"/>
  <c r="Q23" i="5"/>
  <c r="U23" i="5"/>
  <c r="Y23" i="5"/>
  <c r="AC23" i="5"/>
  <c r="AG23" i="5"/>
  <c r="AK23" i="5"/>
  <c r="AO23" i="5"/>
  <c r="Y24" i="5"/>
  <c r="AC24" i="5"/>
  <c r="AG24" i="5"/>
  <c r="AK24" i="5"/>
  <c r="AO24" i="5"/>
  <c r="P20" i="5"/>
  <c r="X20" i="5"/>
  <c r="AF20" i="5"/>
  <c r="AN20" i="5"/>
  <c r="P22" i="5"/>
  <c r="X22" i="5"/>
  <c r="AF22" i="5"/>
  <c r="AN22" i="5"/>
  <c r="P23" i="5"/>
  <c r="X23" i="5"/>
  <c r="AF23" i="5"/>
  <c r="AN23" i="5"/>
  <c r="X24" i="5"/>
  <c r="AF24" i="5"/>
  <c r="AN24" i="5"/>
  <c r="R21" i="5"/>
  <c r="V21" i="5"/>
  <c r="Z21" i="5"/>
  <c r="AD21" i="5"/>
  <c r="AH21" i="5"/>
  <c r="AL21" i="5"/>
  <c r="AP21" i="5"/>
  <c r="D14" i="4"/>
  <c r="C14" i="4"/>
  <c r="D14" i="6"/>
  <c r="D31" i="11"/>
  <c r="D47" i="8"/>
  <c r="N1" i="6"/>
  <c r="O1" i="6"/>
  <c r="P1" i="6"/>
  <c r="Q1" i="6"/>
  <c r="R1" i="6"/>
  <c r="S1" i="6"/>
  <c r="T1" i="6"/>
  <c r="U1" i="6"/>
  <c r="V1" i="6"/>
  <c r="W1" i="6"/>
  <c r="X1" i="6"/>
  <c r="Y1" i="6"/>
  <c r="Z1" i="6"/>
  <c r="AA1" i="6"/>
  <c r="AB1" i="6"/>
  <c r="AC1" i="6"/>
  <c r="AD1" i="6"/>
  <c r="AE1" i="6"/>
  <c r="AF1" i="6"/>
  <c r="AG1" i="6"/>
  <c r="AH1" i="6"/>
  <c r="AI1" i="6"/>
  <c r="AJ1" i="6"/>
  <c r="AK1" i="6"/>
  <c r="AL1" i="6"/>
  <c r="AM1" i="6"/>
  <c r="AN1" i="6"/>
  <c r="AO1" i="6"/>
  <c r="E47" i="8"/>
  <c r="B50" i="11"/>
  <c r="C50" i="11"/>
  <c r="D3" i="6"/>
  <c r="G73" i="19"/>
  <c r="D11" i="19"/>
  <c r="C3" i="6"/>
  <c r="C31" i="11"/>
  <c r="E14" i="6"/>
  <c r="D50" i="11"/>
  <c r="F47" i="8"/>
  <c r="F14" i="4"/>
  <c r="F14" i="6"/>
  <c r="F3" i="6"/>
  <c r="F31" i="11"/>
  <c r="E3" i="6"/>
  <c r="E31" i="11"/>
  <c r="B41" i="11"/>
  <c r="E50" i="11"/>
  <c r="G47" i="8"/>
  <c r="G14" i="6"/>
  <c r="G31" i="11"/>
  <c r="C41" i="11"/>
  <c r="C52" i="11"/>
  <c r="C54" i="11"/>
  <c r="C57" i="11"/>
  <c r="C53" i="11"/>
  <c r="G3" i="6"/>
  <c r="F50" i="11"/>
  <c r="H47" i="8"/>
  <c r="H14" i="6"/>
  <c r="H31" i="11"/>
  <c r="C55" i="11"/>
  <c r="C58" i="11"/>
  <c r="C65" i="11"/>
  <c r="D41" i="11"/>
  <c r="D53" i="11"/>
  <c r="D52" i="11"/>
  <c r="D54" i="11"/>
  <c r="D57" i="11"/>
  <c r="H3" i="6"/>
  <c r="I47" i="8"/>
  <c r="I14" i="4"/>
  <c r="H29" i="11"/>
  <c r="G50" i="11"/>
  <c r="I14" i="6"/>
  <c r="I31" i="11"/>
  <c r="I15" i="22"/>
  <c r="E52" i="17"/>
  <c r="I16" i="22"/>
  <c r="G75" i="19"/>
  <c r="D55" i="11"/>
  <c r="D58" i="11"/>
  <c r="D65" i="11"/>
  <c r="E41" i="11"/>
  <c r="I3" i="6"/>
  <c r="H50" i="11"/>
  <c r="J47" i="8"/>
  <c r="J14" i="4"/>
  <c r="I29" i="11"/>
  <c r="J14" i="6"/>
  <c r="J31" i="11"/>
  <c r="E42" i="17"/>
  <c r="J45" i="17"/>
  <c r="K45" i="17"/>
  <c r="F41" i="11"/>
  <c r="F53" i="11"/>
  <c r="F52" i="11"/>
  <c r="F54" i="11"/>
  <c r="F57" i="11"/>
  <c r="J3" i="6"/>
  <c r="I50" i="11"/>
  <c r="K47" i="8"/>
  <c r="K14" i="4"/>
  <c r="J29" i="11"/>
  <c r="K14" i="6"/>
  <c r="K31" i="11"/>
  <c r="J48" i="17"/>
  <c r="K48" i="17"/>
  <c r="J47" i="17"/>
  <c r="K47" i="17"/>
  <c r="J49" i="17"/>
  <c r="K49" i="17"/>
  <c r="J50" i="17"/>
  <c r="K50" i="17"/>
  <c r="J46" i="17"/>
  <c r="K46" i="17"/>
  <c r="F55" i="11"/>
  <c r="F58" i="11"/>
  <c r="F65" i="11"/>
  <c r="G41" i="11"/>
  <c r="K3" i="6"/>
  <c r="G53" i="11"/>
  <c r="G65" i="11"/>
  <c r="G52" i="11"/>
  <c r="G54" i="11"/>
  <c r="G57" i="11"/>
  <c r="J50" i="11"/>
  <c r="L47" i="8"/>
  <c r="L14" i="4"/>
  <c r="K29" i="11"/>
  <c r="P19" i="7"/>
  <c r="P15" i="7"/>
  <c r="L14" i="6"/>
  <c r="L31" i="11"/>
  <c r="E45" i="17"/>
  <c r="G32" i="17"/>
  <c r="E58" i="17"/>
  <c r="G55" i="11"/>
  <c r="G58" i="11"/>
  <c r="H41" i="11"/>
  <c r="L3" i="6"/>
  <c r="H53" i="11"/>
  <c r="H52" i="11"/>
  <c r="M47" i="8"/>
  <c r="K50" i="11"/>
  <c r="M14" i="4"/>
  <c r="L29" i="11"/>
  <c r="Q19" i="7"/>
  <c r="Q15" i="7"/>
  <c r="M14" i="6"/>
  <c r="M31" i="11"/>
  <c r="I55" i="17"/>
  <c r="I53" i="17"/>
  <c r="I54" i="17"/>
  <c r="H55" i="11"/>
  <c r="H58" i="11"/>
  <c r="H65" i="11"/>
  <c r="H54" i="11"/>
  <c r="H57" i="11"/>
  <c r="I41" i="11"/>
  <c r="M3" i="6"/>
  <c r="I52" i="11"/>
  <c r="I54" i="11"/>
  <c r="I57" i="11"/>
  <c r="I53" i="11"/>
  <c r="I65" i="11"/>
  <c r="L50" i="11"/>
  <c r="N47" i="8"/>
  <c r="N14" i="4"/>
  <c r="O4" i="4"/>
  <c r="R19" i="7"/>
  <c r="R15" i="7"/>
  <c r="N14" i="6"/>
  <c r="N31" i="11"/>
  <c r="N13" i="6"/>
  <c r="G34" i="17"/>
  <c r="J52" i="11"/>
  <c r="I55" i="11"/>
  <c r="I58" i="11"/>
  <c r="J41" i="11"/>
  <c r="J53" i="11"/>
  <c r="J65" i="11"/>
  <c r="N3" i="6"/>
  <c r="M50" i="11"/>
  <c r="O47" i="8"/>
  <c r="O24" i="4"/>
  <c r="O22" i="4"/>
  <c r="O20" i="4"/>
  <c r="O23" i="4"/>
  <c r="O19" i="4"/>
  <c r="P4" i="4"/>
  <c r="O21" i="4"/>
  <c r="O14" i="4"/>
  <c r="S19" i="7"/>
  <c r="S15" i="7"/>
  <c r="O14" i="6"/>
  <c r="O31" i="11"/>
  <c r="O13" i="6"/>
  <c r="K41" i="11"/>
  <c r="K53" i="11"/>
  <c r="K52" i="11"/>
  <c r="K54" i="11"/>
  <c r="K57" i="11"/>
  <c r="O3" i="6"/>
  <c r="J54" i="11"/>
  <c r="J57" i="11"/>
  <c r="J55" i="11"/>
  <c r="J58" i="11"/>
  <c r="P37" i="8"/>
  <c r="P21" i="8"/>
  <c r="P33" i="8"/>
  <c r="P29" i="8"/>
  <c r="P17" i="8"/>
  <c r="P13" i="8"/>
  <c r="P47" i="8"/>
  <c r="P9" i="8"/>
  <c r="P20" i="4"/>
  <c r="Q4" i="4"/>
  <c r="P21" i="4"/>
  <c r="P23" i="4"/>
  <c r="P14" i="4"/>
  <c r="P22" i="4"/>
  <c r="P19" i="4"/>
  <c r="P24" i="4"/>
  <c r="O25" i="4"/>
  <c r="T15" i="7"/>
  <c r="T19" i="7"/>
  <c r="P14" i="6"/>
  <c r="P31" i="11"/>
  <c r="P13" i="6"/>
  <c r="K55" i="11"/>
  <c r="K58" i="11"/>
  <c r="K65" i="11"/>
  <c r="N50" i="11"/>
  <c r="L41" i="11"/>
  <c r="P3" i="6"/>
  <c r="L53" i="11"/>
  <c r="L65" i="11"/>
  <c r="L52" i="11"/>
  <c r="P25" i="4"/>
  <c r="Q37" i="8"/>
  <c r="Q33" i="8"/>
  <c r="Q21" i="8"/>
  <c r="Q9" i="8"/>
  <c r="Q17" i="8"/>
  <c r="Q13" i="8"/>
  <c r="Q47" i="8"/>
  <c r="Q29" i="8"/>
  <c r="P23" i="8"/>
  <c r="P39" i="8"/>
  <c r="Q14" i="4"/>
  <c r="Q22" i="4"/>
  <c r="Q23" i="4"/>
  <c r="R4" i="4"/>
  <c r="Q19" i="4"/>
  <c r="Q21" i="4"/>
  <c r="Q20" i="4"/>
  <c r="Q24" i="4"/>
  <c r="U15" i="7"/>
  <c r="U19" i="7"/>
  <c r="Q13" i="6"/>
  <c r="Q14" i="6"/>
  <c r="Q31" i="11"/>
  <c r="O50" i="11"/>
  <c r="M41" i="11"/>
  <c r="L54" i="11"/>
  <c r="L57" i="11"/>
  <c r="Q3" i="6"/>
  <c r="M53" i="11"/>
  <c r="M52" i="11"/>
  <c r="M54" i="11"/>
  <c r="M57" i="11"/>
  <c r="L55" i="11"/>
  <c r="L58" i="11"/>
  <c r="P64" i="8"/>
  <c r="Q25" i="4"/>
  <c r="R37" i="8"/>
  <c r="R21" i="8"/>
  <c r="R33" i="8"/>
  <c r="R29" i="8"/>
  <c r="R9" i="8"/>
  <c r="R13" i="8"/>
  <c r="R47" i="8"/>
  <c r="R17" i="8"/>
  <c r="Q39" i="8"/>
  <c r="Q23" i="8"/>
  <c r="R19" i="4"/>
  <c r="R20" i="4"/>
  <c r="R22" i="4"/>
  <c r="S4" i="4"/>
  <c r="R24" i="4"/>
  <c r="R14" i="4"/>
  <c r="R23" i="4"/>
  <c r="R21" i="4"/>
  <c r="V19" i="7"/>
  <c r="V15" i="7"/>
  <c r="R14" i="6"/>
  <c r="R31" i="11"/>
  <c r="R13" i="6"/>
  <c r="P50" i="11"/>
  <c r="M55" i="11"/>
  <c r="M58" i="11"/>
  <c r="M65" i="11"/>
  <c r="N53" i="11"/>
  <c r="N65" i="11"/>
  <c r="N52" i="11"/>
  <c r="N41" i="11"/>
  <c r="R3" i="6"/>
  <c r="Q64" i="8"/>
  <c r="R23" i="8"/>
  <c r="S37" i="8"/>
  <c r="S29" i="8"/>
  <c r="S9" i="8"/>
  <c r="S13" i="8"/>
  <c r="S47" i="8"/>
  <c r="S17" i="8"/>
  <c r="S33" i="8"/>
  <c r="S21" i="8"/>
  <c r="R39" i="8"/>
  <c r="S24" i="4"/>
  <c r="S19" i="4"/>
  <c r="T4" i="4"/>
  <c r="S22" i="4"/>
  <c r="S14" i="4"/>
  <c r="S21" i="4"/>
  <c r="S20" i="4"/>
  <c r="S23" i="4"/>
  <c r="R25" i="4"/>
  <c r="W15" i="7"/>
  <c r="W19" i="7"/>
  <c r="S14" i="6"/>
  <c r="S31" i="11"/>
  <c r="S13" i="6"/>
  <c r="S23" i="8"/>
  <c r="Q50" i="11"/>
  <c r="O41" i="11"/>
  <c r="O53" i="11"/>
  <c r="O52" i="11"/>
  <c r="O54" i="11"/>
  <c r="O57" i="11"/>
  <c r="N54" i="11"/>
  <c r="N57" i="11"/>
  <c r="N55" i="11"/>
  <c r="N58" i="11"/>
  <c r="S3" i="6"/>
  <c r="R64" i="8"/>
  <c r="T37" i="8"/>
  <c r="T29" i="8"/>
  <c r="T17" i="8"/>
  <c r="T13" i="8"/>
  <c r="T47" i="8"/>
  <c r="T21" i="8"/>
  <c r="T9" i="8"/>
  <c r="T33" i="8"/>
  <c r="S39" i="8"/>
  <c r="T24" i="4"/>
  <c r="T14" i="4"/>
  <c r="T20" i="4"/>
  <c r="U4" i="4"/>
  <c r="T19" i="4"/>
  <c r="T23" i="4"/>
  <c r="T21" i="4"/>
  <c r="T22" i="4"/>
  <c r="S25" i="4"/>
  <c r="R50" i="11"/>
  <c r="X15" i="7"/>
  <c r="X19" i="7"/>
  <c r="T14" i="6"/>
  <c r="T31" i="11"/>
  <c r="T13" i="6"/>
  <c r="T23" i="8"/>
  <c r="O65" i="11"/>
  <c r="O55" i="11"/>
  <c r="O58" i="11"/>
  <c r="P52" i="11"/>
  <c r="P53" i="11"/>
  <c r="P41" i="11"/>
  <c r="T3" i="6"/>
  <c r="S64" i="8"/>
  <c r="T25" i="4"/>
  <c r="S50" i="11"/>
  <c r="T39" i="8"/>
  <c r="U37" i="8"/>
  <c r="U9" i="8"/>
  <c r="U17" i="8"/>
  <c r="U29" i="8"/>
  <c r="U33" i="8"/>
  <c r="U21" i="8"/>
  <c r="U13" i="8"/>
  <c r="U47" i="8"/>
  <c r="U20" i="4"/>
  <c r="U21" i="4"/>
  <c r="U24" i="4"/>
  <c r="U23" i="4"/>
  <c r="U14" i="4"/>
  <c r="U19" i="4"/>
  <c r="U22" i="4"/>
  <c r="V4" i="4"/>
  <c r="U14" i="6"/>
  <c r="U31" i="11"/>
  <c r="U13" i="6"/>
  <c r="U23" i="8"/>
  <c r="P54" i="11"/>
  <c r="P57" i="11"/>
  <c r="Q52" i="11"/>
  <c r="Q54" i="11"/>
  <c r="Q57" i="11"/>
  <c r="Q41" i="11"/>
  <c r="Q53" i="11"/>
  <c r="P55" i="11"/>
  <c r="P58" i="11"/>
  <c r="P65" i="11"/>
  <c r="U3" i="6"/>
  <c r="U25" i="4"/>
  <c r="T50" i="11"/>
  <c r="T64" i="8"/>
  <c r="U39" i="8"/>
  <c r="V37" i="8"/>
  <c r="V9" i="8"/>
  <c r="V13" i="8"/>
  <c r="V47" i="8"/>
  <c r="V33" i="8"/>
  <c r="V17" i="8"/>
  <c r="V21" i="8"/>
  <c r="V29" i="8"/>
  <c r="V23" i="4"/>
  <c r="V24" i="4"/>
  <c r="V19" i="4"/>
  <c r="V20" i="4"/>
  <c r="V22" i="4"/>
  <c r="W4" i="4"/>
  <c r="V21" i="4"/>
  <c r="V14" i="4"/>
  <c r="V14" i="6"/>
  <c r="V31" i="11"/>
  <c r="V13" i="6"/>
  <c r="V23" i="8"/>
  <c r="R41" i="11"/>
  <c r="R52" i="11"/>
  <c r="R54" i="11"/>
  <c r="R57" i="11"/>
  <c r="R53" i="11"/>
  <c r="Q65" i="11"/>
  <c r="Q55" i="11"/>
  <c r="Q58" i="11"/>
  <c r="V3" i="6"/>
  <c r="U64" i="8"/>
  <c r="V39" i="8"/>
  <c r="W37" i="8"/>
  <c r="W9" i="8"/>
  <c r="W13" i="8"/>
  <c r="W47" i="8"/>
  <c r="W21" i="8"/>
  <c r="W29" i="8"/>
  <c r="W17" i="8"/>
  <c r="W33" i="8"/>
  <c r="V25" i="4"/>
  <c r="U50" i="11"/>
  <c r="W21" i="4"/>
  <c r="W14" i="4"/>
  <c r="W22" i="4"/>
  <c r="W23" i="4"/>
  <c r="W19" i="4"/>
  <c r="X4" i="4"/>
  <c r="W24" i="4"/>
  <c r="W20" i="4"/>
  <c r="W13" i="6"/>
  <c r="W14" i="6"/>
  <c r="W23" i="8"/>
  <c r="S41" i="11"/>
  <c r="S52" i="11"/>
  <c r="S53" i="11"/>
  <c r="R55" i="11"/>
  <c r="R58" i="11"/>
  <c r="R65" i="11"/>
  <c r="W3" i="6"/>
  <c r="V64" i="8"/>
  <c r="X37" i="8"/>
  <c r="X29" i="8"/>
  <c r="X33" i="8"/>
  <c r="X13" i="8"/>
  <c r="X47" i="8"/>
  <c r="X21" i="8"/>
  <c r="X9" i="8"/>
  <c r="X17" i="8"/>
  <c r="W39" i="8"/>
  <c r="X20" i="4"/>
  <c r="X23" i="4"/>
  <c r="X14" i="4"/>
  <c r="X22" i="4"/>
  <c r="X19" i="4"/>
  <c r="X21" i="4"/>
  <c r="X24" i="4"/>
  <c r="Y4" i="4"/>
  <c r="W25" i="4"/>
  <c r="V50" i="11"/>
  <c r="X14" i="6"/>
  <c r="X13" i="6"/>
  <c r="X23" i="8"/>
  <c r="S54" i="11"/>
  <c r="S57" i="11"/>
  <c r="T41" i="11"/>
  <c r="T52" i="11"/>
  <c r="T54" i="11"/>
  <c r="T57" i="11"/>
  <c r="T53" i="11"/>
  <c r="S65" i="11"/>
  <c r="S55" i="11"/>
  <c r="S58" i="11"/>
  <c r="X3" i="6"/>
  <c r="W64" i="8"/>
  <c r="X25" i="4"/>
  <c r="X39" i="8"/>
  <c r="Y21" i="4"/>
  <c r="Y24" i="4"/>
  <c r="Y22" i="4"/>
  <c r="Y20" i="4"/>
  <c r="Y23" i="4"/>
  <c r="Z4" i="4"/>
  <c r="Y19" i="4"/>
  <c r="Y14" i="4"/>
  <c r="Y14" i="6"/>
  <c r="Y13" i="6"/>
  <c r="U41" i="11"/>
  <c r="U53" i="11"/>
  <c r="U52" i="11"/>
  <c r="T65" i="11"/>
  <c r="T55" i="11"/>
  <c r="T58" i="11"/>
  <c r="Y3" i="6"/>
  <c r="Y25" i="4"/>
  <c r="X64" i="8"/>
  <c r="Z24" i="4"/>
  <c r="Z20" i="4"/>
  <c r="Z14" i="4"/>
  <c r="Z23" i="4"/>
  <c r="Z21" i="4"/>
  <c r="Z19" i="4"/>
  <c r="Z22" i="4"/>
  <c r="AA4" i="4"/>
  <c r="Z14" i="6"/>
  <c r="Z13" i="6"/>
  <c r="V52" i="11"/>
  <c r="V54" i="11"/>
  <c r="V57" i="11"/>
  <c r="V41" i="11"/>
  <c r="C7" i="11"/>
  <c r="V53" i="11"/>
  <c r="U54" i="11"/>
  <c r="U57" i="11"/>
  <c r="U55" i="11"/>
  <c r="U58" i="11"/>
  <c r="U65" i="11"/>
  <c r="N60" i="11"/>
  <c r="Z3" i="6"/>
  <c r="Z25" i="4"/>
  <c r="AA22" i="4"/>
  <c r="AA14" i="4"/>
  <c r="AA24" i="4"/>
  <c r="AA21" i="4"/>
  <c r="AA20" i="4"/>
  <c r="AA23" i="4"/>
  <c r="AA19" i="4"/>
  <c r="AB4" i="4"/>
  <c r="AA13" i="6"/>
  <c r="AA14" i="6"/>
  <c r="C8" i="11"/>
  <c r="D34" i="12"/>
  <c r="V65" i="11"/>
  <c r="V55" i="11"/>
  <c r="V58" i="11"/>
  <c r="AA3" i="6"/>
  <c r="AB20" i="4"/>
  <c r="AC4" i="4"/>
  <c r="AB19" i="4"/>
  <c r="AB23" i="4"/>
  <c r="AB21" i="4"/>
  <c r="AB22" i="4"/>
  <c r="AB24" i="4"/>
  <c r="AB14" i="4"/>
  <c r="AA25" i="4"/>
  <c r="AB14" i="6"/>
  <c r="AB13" i="6"/>
  <c r="AB3" i="6"/>
  <c r="AC24" i="4"/>
  <c r="AC14" i="4"/>
  <c r="AC20" i="4"/>
  <c r="AD4" i="4"/>
  <c r="AC23" i="4"/>
  <c r="AC19" i="4"/>
  <c r="AC22" i="4"/>
  <c r="AC21" i="4"/>
  <c r="AB25" i="4"/>
  <c r="AC14" i="6"/>
  <c r="AC13" i="6"/>
  <c r="AC3" i="6"/>
  <c r="AC25" i="4"/>
  <c r="AD21" i="4"/>
  <c r="AD23" i="4"/>
  <c r="AD24" i="4"/>
  <c r="AD19" i="4"/>
  <c r="AD20" i="4"/>
  <c r="AE4" i="4"/>
  <c r="AD22" i="4"/>
  <c r="AD14" i="4"/>
  <c r="AD14" i="6"/>
  <c r="AD13" i="6"/>
  <c r="AD3" i="6"/>
  <c r="AD25" i="4"/>
  <c r="AE21" i="4"/>
  <c r="AE14" i="4"/>
  <c r="AE24" i="4"/>
  <c r="AE22" i="4"/>
  <c r="AE20" i="4"/>
  <c r="AE23" i="4"/>
  <c r="AF4" i="4"/>
  <c r="AE19" i="4"/>
  <c r="AE14" i="6"/>
  <c r="AE13" i="6"/>
  <c r="AE3" i="6"/>
  <c r="B5" i="6"/>
  <c r="AE25" i="4"/>
  <c r="AF22" i="4"/>
  <c r="AF19" i="4"/>
  <c r="AF21" i="4"/>
  <c r="AF24" i="4"/>
  <c r="AF20" i="4"/>
  <c r="AG4" i="4"/>
  <c r="AF23" i="4"/>
  <c r="AF14" i="4"/>
  <c r="AF14" i="6"/>
  <c r="AF13" i="6"/>
  <c r="AF3" i="6"/>
  <c r="AG19" i="4"/>
  <c r="AG24" i="4"/>
  <c r="AG22" i="4"/>
  <c r="AG20" i="4"/>
  <c r="AG23" i="4"/>
  <c r="AH4" i="4"/>
  <c r="AG21" i="4"/>
  <c r="AG14" i="4"/>
  <c r="AF25" i="4"/>
  <c r="AG14" i="6"/>
  <c r="AG13" i="6"/>
  <c r="AG3" i="6"/>
  <c r="AG25" i="4"/>
  <c r="AH22" i="4"/>
  <c r="AH14" i="4"/>
  <c r="AH24" i="4"/>
  <c r="AI4" i="4"/>
  <c r="AH23" i="4"/>
  <c r="AH21" i="4"/>
  <c r="AH19" i="4"/>
  <c r="AH20" i="4"/>
  <c r="AH14" i="6"/>
  <c r="AH13" i="6"/>
  <c r="AH3" i="6"/>
  <c r="AI24" i="4"/>
  <c r="AJ4" i="4"/>
  <c r="AI14" i="4"/>
  <c r="AI22" i="4"/>
  <c r="AI21" i="4"/>
  <c r="AI23" i="4"/>
  <c r="AI20" i="4"/>
  <c r="AI19" i="4"/>
  <c r="AH25" i="4"/>
  <c r="AI14" i="6"/>
  <c r="AI13" i="6"/>
  <c r="AI3" i="6"/>
  <c r="AJ24" i="4"/>
  <c r="AJ19" i="4"/>
  <c r="AJ21" i="4"/>
  <c r="AJ22" i="4"/>
  <c r="AJ14" i="4"/>
  <c r="AJ20" i="4"/>
  <c r="AJ23" i="4"/>
  <c r="AK4" i="4"/>
  <c r="AI25" i="4"/>
  <c r="AJ14" i="6"/>
  <c r="AJ13" i="6"/>
  <c r="AJ3" i="6"/>
  <c r="AJ25" i="4"/>
  <c r="AL4" i="4"/>
  <c r="AK24" i="4"/>
  <c r="AK23" i="4"/>
  <c r="AK19" i="4"/>
  <c r="AK22" i="4"/>
  <c r="AK21" i="4"/>
  <c r="AK20" i="4"/>
  <c r="AK14" i="4"/>
  <c r="AK14" i="6"/>
  <c r="AK13" i="6"/>
  <c r="AK3" i="6"/>
  <c r="AK25" i="4"/>
  <c r="AL23" i="4"/>
  <c r="AL21" i="4"/>
  <c r="AL20" i="4"/>
  <c r="AL19" i="4"/>
  <c r="AL24" i="4"/>
  <c r="AL22" i="4"/>
  <c r="AL14" i="4"/>
  <c r="AM4" i="4"/>
  <c r="AL14" i="6"/>
  <c r="AL13" i="6"/>
  <c r="AL3" i="6"/>
  <c r="AM19" i="4"/>
  <c r="AM21" i="4"/>
  <c r="AN4" i="4"/>
  <c r="AM24" i="4"/>
  <c r="AM22" i="4"/>
  <c r="AM20" i="4"/>
  <c r="AM23" i="4"/>
  <c r="AM14" i="4"/>
  <c r="AL25" i="4"/>
  <c r="AM14" i="6"/>
  <c r="AM13" i="6"/>
  <c r="AM3" i="6"/>
  <c r="AM25" i="4"/>
  <c r="AN23" i="4"/>
  <c r="AN14" i="4"/>
  <c r="AN21" i="4"/>
  <c r="AN24" i="4"/>
  <c r="AN20" i="4"/>
  <c r="AO4" i="4"/>
  <c r="AN22" i="4"/>
  <c r="AN19" i="4"/>
  <c r="AN14" i="6"/>
  <c r="AN13" i="6"/>
  <c r="AN3" i="6"/>
  <c r="AN25" i="4"/>
  <c r="AO19" i="4"/>
  <c r="AO23" i="4"/>
  <c r="AP4" i="4"/>
  <c r="AO21" i="4"/>
  <c r="AO14" i="4"/>
  <c r="AO24" i="4"/>
  <c r="AO22" i="4"/>
  <c r="AO20" i="4"/>
  <c r="AO14" i="6"/>
  <c r="AO13" i="6"/>
  <c r="AO3" i="6"/>
  <c r="AO25" i="4"/>
  <c r="AP14" i="4"/>
  <c r="AP21" i="4"/>
  <c r="AP24" i="4"/>
  <c r="AP23" i="4"/>
  <c r="AP20" i="4"/>
  <c r="AP19" i="4"/>
  <c r="AP22" i="4"/>
  <c r="AP25" i="4"/>
  <c r="P5" i="9"/>
  <c r="P6" i="9"/>
  <c r="P8" i="9"/>
  <c r="M92" i="9"/>
  <c r="M98" i="9"/>
  <c r="M46" i="9"/>
  <c r="M57" i="9"/>
  <c r="M44" i="9"/>
  <c r="M47" i="9"/>
  <c r="N47" i="9"/>
  <c r="O47" i="9"/>
  <c r="N52" i="9"/>
  <c r="O46" i="9"/>
  <c r="M58" i="9"/>
  <c r="N46" i="9"/>
  <c r="O39" i="9"/>
  <c r="N58" i="9"/>
  <c r="M74" i="9"/>
  <c r="O58" i="9"/>
  <c r="B44" i="11"/>
  <c r="P52" i="9"/>
  <c r="P47" i="9"/>
  <c r="N62" i="9"/>
  <c r="P62" i="9"/>
  <c r="P46" i="9"/>
  <c r="N39" i="9"/>
  <c r="M71" i="9"/>
  <c r="M77" i="9"/>
  <c r="P39" i="9"/>
  <c r="P58" i="9"/>
  <c r="M94" i="9"/>
  <c r="M84" i="9"/>
  <c r="N66" i="9"/>
  <c r="M81" i="9"/>
  <c r="M91" i="9"/>
  <c r="M97" i="9"/>
  <c r="M87" i="9"/>
  <c r="B52" i="11"/>
  <c r="S51" i="11"/>
  <c r="B45" i="11"/>
  <c r="T51" i="11"/>
  <c r="U51" i="11"/>
  <c r="V51" i="11"/>
  <c r="P51" i="11"/>
  <c r="Q51" i="11"/>
  <c r="R51" i="11"/>
  <c r="M51" i="11"/>
  <c r="I51" i="11"/>
  <c r="E51" i="11"/>
  <c r="N51" i="11"/>
  <c r="J51" i="11"/>
  <c r="F51" i="11"/>
  <c r="C36" i="11"/>
  <c r="C38" i="11"/>
  <c r="O51" i="11"/>
  <c r="K51" i="11"/>
  <c r="G51" i="11"/>
  <c r="C51" i="11"/>
  <c r="L51" i="11"/>
  <c r="H51" i="11"/>
  <c r="D51" i="11"/>
  <c r="K33" i="11"/>
  <c r="K36" i="11"/>
  <c r="K38" i="11"/>
  <c r="O33" i="11"/>
  <c r="O36" i="11"/>
  <c r="O38" i="11"/>
  <c r="Q33" i="11"/>
  <c r="Q36" i="11"/>
  <c r="Q38" i="11"/>
  <c r="L33" i="11"/>
  <c r="L36" i="11"/>
  <c r="L38" i="11"/>
  <c r="G33" i="11"/>
  <c r="G36" i="11"/>
  <c r="G38" i="11"/>
  <c r="N33" i="11"/>
  <c r="N36" i="11"/>
  <c r="N38" i="11"/>
  <c r="T33" i="11"/>
  <c r="T36" i="11"/>
  <c r="T38" i="11"/>
  <c r="P33" i="11"/>
  <c r="P36" i="11"/>
  <c r="P38" i="11"/>
  <c r="J33" i="11"/>
  <c r="J36" i="11"/>
  <c r="J38" i="11"/>
  <c r="M33" i="11"/>
  <c r="M36" i="11"/>
  <c r="M38" i="11"/>
  <c r="B54" i="11"/>
  <c r="B57" i="11"/>
  <c r="S33" i="11"/>
  <c r="S36" i="11"/>
  <c r="S38" i="11"/>
  <c r="I33" i="11"/>
  <c r="I36" i="11"/>
  <c r="I38" i="11"/>
  <c r="H33" i="11"/>
  <c r="H36" i="11"/>
  <c r="H38" i="11"/>
  <c r="F33" i="11"/>
  <c r="F36" i="11"/>
  <c r="F38" i="11"/>
  <c r="V33" i="11"/>
  <c r="V36" i="11"/>
  <c r="V38" i="11"/>
  <c r="R33" i="11"/>
  <c r="R36" i="11"/>
  <c r="R38" i="11"/>
  <c r="E33" i="11"/>
  <c r="D36" i="11"/>
  <c r="D38" i="11"/>
  <c r="U33" i="11"/>
  <c r="U36" i="11"/>
  <c r="U38" i="11"/>
  <c r="B53" i="11"/>
  <c r="C39" i="11"/>
  <c r="D39" i="11"/>
  <c r="B65" i="11"/>
  <c r="B55" i="11"/>
  <c r="B58" i="11"/>
  <c r="Y75" i="9"/>
  <c r="Y78" i="9"/>
  <c r="AB4" i="9"/>
  <c r="AB5" i="9"/>
  <c r="AB6" i="9"/>
  <c r="AB7" i="9"/>
  <c r="AB8" i="9"/>
  <c r="AB9" i="9"/>
  <c r="AB10" i="9"/>
  <c r="AB11" i="9"/>
  <c r="AB12" i="9"/>
  <c r="AB13" i="9"/>
  <c r="AB14" i="9"/>
  <c r="Y92" i="9"/>
  <c r="Y98" i="9"/>
  <c r="Y33" i="9"/>
  <c r="Y32" i="9"/>
  <c r="Y47" i="9"/>
  <c r="Z47" i="9"/>
  <c r="E23" i="12"/>
  <c r="E44" i="11"/>
  <c r="Y44" i="9"/>
  <c r="AG42" i="9"/>
  <c r="Y57" i="9"/>
  <c r="AG1" i="9"/>
  <c r="Y46" i="9"/>
  <c r="Y58" i="9"/>
  <c r="Z33" i="9"/>
  <c r="AA33" i="9"/>
  <c r="Z32" i="9"/>
  <c r="AA32" i="9"/>
  <c r="AA47" i="9"/>
  <c r="AB47" i="9"/>
  <c r="Z39" i="9"/>
  <c r="Z46" i="9"/>
  <c r="Z52" i="9"/>
  <c r="AA46" i="9"/>
  <c r="AA58" i="9"/>
  <c r="Z58" i="9"/>
  <c r="Y74" i="9"/>
  <c r="Z62" i="9"/>
  <c r="AG55" i="9"/>
  <c r="AB33" i="9"/>
  <c r="AB32" i="9"/>
  <c r="Z66" i="9"/>
  <c r="AB46" i="9"/>
  <c r="Y81" i="9"/>
  <c r="Y84" i="9"/>
  <c r="AB58" i="9"/>
  <c r="Y94" i="9"/>
  <c r="Y71" i="9"/>
  <c r="Y87" i="9"/>
  <c r="Y77" i="9"/>
  <c r="C23" i="12"/>
  <c r="Y91" i="9"/>
  <c r="Y97" i="9"/>
  <c r="E36" i="11"/>
  <c r="E52" i="11"/>
  <c r="E45" i="11"/>
  <c r="C6" i="11"/>
  <c r="F79" i="12"/>
  <c r="F84" i="12"/>
  <c r="F88" i="12"/>
  <c r="F82" i="12"/>
  <c r="F86" i="12"/>
  <c r="F78" i="12"/>
  <c r="F83" i="12"/>
  <c r="F87" i="12"/>
  <c r="F81" i="12"/>
  <c r="F85" i="12"/>
  <c r="F89" i="12"/>
  <c r="F77" i="12"/>
  <c r="F90" i="12"/>
  <c r="F66" i="12"/>
  <c r="F71" i="12"/>
  <c r="F75" i="12"/>
  <c r="F67" i="12"/>
  <c r="F72" i="12"/>
  <c r="F76" i="12"/>
  <c r="F64" i="12"/>
  <c r="F69" i="12"/>
  <c r="F73" i="12"/>
  <c r="F65" i="12"/>
  <c r="F70" i="12"/>
  <c r="F74" i="12"/>
  <c r="F96" i="12"/>
  <c r="I96" i="12"/>
  <c r="F92" i="12"/>
  <c r="F60" i="12"/>
  <c r="I60" i="12"/>
  <c r="F55" i="12"/>
  <c r="I55" i="12"/>
  <c r="F51" i="12"/>
  <c r="I51" i="12"/>
  <c r="F44" i="12"/>
  <c r="I44" i="12"/>
  <c r="F48" i="12"/>
  <c r="I48" i="12"/>
  <c r="F97" i="12"/>
  <c r="I97" i="12"/>
  <c r="F56" i="12"/>
  <c r="I56" i="12"/>
  <c r="F47" i="12"/>
  <c r="I47" i="12"/>
  <c r="F62" i="12"/>
  <c r="I62" i="12"/>
  <c r="F49" i="12"/>
  <c r="I49" i="12"/>
  <c r="F95" i="12"/>
  <c r="I95" i="12"/>
  <c r="F63" i="12"/>
  <c r="I63" i="12"/>
  <c r="F59" i="12"/>
  <c r="F54" i="12"/>
  <c r="I54" i="12"/>
  <c r="I41" i="12"/>
  <c r="F45" i="12"/>
  <c r="I45" i="12"/>
  <c r="F40" i="12"/>
  <c r="F93" i="12"/>
  <c r="F61" i="12"/>
  <c r="I61" i="12"/>
  <c r="F52" i="12"/>
  <c r="I52" i="12"/>
  <c r="F43" i="12"/>
  <c r="F98" i="12"/>
  <c r="G98" i="12"/>
  <c r="F94" i="12"/>
  <c r="I94" i="12"/>
  <c r="F58" i="12"/>
  <c r="I58" i="12"/>
  <c r="F53" i="12"/>
  <c r="I53" i="12"/>
  <c r="F42" i="12"/>
  <c r="F46" i="12"/>
  <c r="F99" i="12"/>
  <c r="I42" i="12"/>
  <c r="I46" i="12"/>
  <c r="B60" i="11"/>
  <c r="E54" i="11"/>
  <c r="E57" i="11"/>
  <c r="H60" i="11"/>
  <c r="E20" i="11"/>
  <c r="G74" i="12"/>
  <c r="I74" i="12"/>
  <c r="G69" i="12"/>
  <c r="I69" i="12"/>
  <c r="G67" i="12"/>
  <c r="I67" i="12"/>
  <c r="G90" i="12"/>
  <c r="I90" i="12"/>
  <c r="G81" i="12"/>
  <c r="I81" i="12"/>
  <c r="G86" i="12"/>
  <c r="I86" i="12"/>
  <c r="G79" i="12"/>
  <c r="I79" i="12"/>
  <c r="G73" i="12"/>
  <c r="I73" i="12"/>
  <c r="G72" i="12"/>
  <c r="I72" i="12"/>
  <c r="G66" i="12"/>
  <c r="I66" i="12"/>
  <c r="G85" i="12"/>
  <c r="I85" i="12"/>
  <c r="G78" i="12"/>
  <c r="I78" i="12"/>
  <c r="G84" i="12"/>
  <c r="I84" i="12"/>
  <c r="G65" i="12"/>
  <c r="I65" i="12"/>
  <c r="G76" i="12"/>
  <c r="I76" i="12"/>
  <c r="G71" i="12"/>
  <c r="I71" i="12"/>
  <c r="G89" i="12"/>
  <c r="I89" i="12"/>
  <c r="G83" i="12"/>
  <c r="G88" i="12"/>
  <c r="I88" i="12"/>
  <c r="G70" i="12"/>
  <c r="I70" i="12"/>
  <c r="G64" i="12"/>
  <c r="I64" i="12"/>
  <c r="G75" i="12"/>
  <c r="I75" i="12"/>
  <c r="G77" i="12"/>
  <c r="I77" i="12"/>
  <c r="G87" i="12"/>
  <c r="I87" i="12"/>
  <c r="G82" i="12"/>
  <c r="I82" i="12"/>
  <c r="G42" i="12"/>
  <c r="G93" i="12"/>
  <c r="G54" i="12"/>
  <c r="G49" i="12"/>
  <c r="G97" i="12"/>
  <c r="G55" i="12"/>
  <c r="G46" i="12"/>
  <c r="G94" i="12"/>
  <c r="G61" i="12"/>
  <c r="G41" i="12"/>
  <c r="G95" i="12"/>
  <c r="G56" i="12"/>
  <c r="G51" i="12"/>
  <c r="G96" i="12"/>
  <c r="G58" i="12"/>
  <c r="G52" i="12"/>
  <c r="G45" i="12"/>
  <c r="G63" i="12"/>
  <c r="G47" i="12"/>
  <c r="G44" i="12"/>
  <c r="G92" i="12"/>
  <c r="G53" i="12"/>
  <c r="G43" i="12"/>
  <c r="G40" i="12"/>
  <c r="G59" i="12"/>
  <c r="G62" i="12"/>
  <c r="G48" i="12"/>
  <c r="G60" i="12"/>
  <c r="E38" i="11"/>
  <c r="E39" i="11"/>
  <c r="F39" i="11"/>
  <c r="G39" i="11"/>
  <c r="H39" i="11"/>
  <c r="I39" i="11"/>
  <c r="J39" i="11"/>
  <c r="K39" i="11"/>
  <c r="L39" i="11"/>
  <c r="M39" i="11"/>
  <c r="N39" i="11"/>
  <c r="O39" i="11"/>
  <c r="P39" i="11"/>
  <c r="Q39" i="11"/>
  <c r="R39" i="11"/>
  <c r="S39" i="11"/>
  <c r="T39" i="11"/>
  <c r="U39" i="11"/>
  <c r="V39" i="11"/>
  <c r="E53" i="11"/>
  <c r="C110" i="12"/>
  <c r="C111" i="12"/>
  <c r="I40" i="12"/>
  <c r="I92" i="12"/>
  <c r="I83" i="12"/>
  <c r="I93" i="12"/>
  <c r="I59" i="12"/>
  <c r="I43" i="12"/>
  <c r="G99" i="12"/>
  <c r="E65" i="11"/>
  <c r="B66" i="11"/>
  <c r="D60" i="11"/>
  <c r="E55" i="11"/>
  <c r="E58" i="11"/>
  <c r="L60" i="11"/>
  <c r="B114" i="12"/>
  <c r="B113" i="12"/>
  <c r="B112" i="12"/>
  <c r="U106" i="12"/>
  <c r="V107" i="12"/>
  <c r="I99" i="12"/>
  <c r="D29" i="12"/>
  <c r="U112" i="12"/>
  <c r="V113" i="12"/>
  <c r="U110" i="12"/>
  <c r="V110" i="12"/>
  <c r="D114" i="12"/>
  <c r="U109" i="12"/>
  <c r="V109" i="12"/>
  <c r="E113" i="12"/>
  <c r="F113" i="12"/>
  <c r="D113" i="12"/>
  <c r="U115" i="12"/>
  <c r="V115" i="12"/>
  <c r="U108" i="12"/>
  <c r="V108" i="12"/>
  <c r="U114" i="12"/>
  <c r="V114" i="12"/>
  <c r="E112" i="12"/>
  <c r="D112" i="12"/>
  <c r="D31" i="12"/>
  <c r="D30" i="12"/>
  <c r="D33" i="12"/>
  <c r="D110" i="12"/>
  <c r="F112" i="12"/>
  <c r="E114" i="12"/>
  <c r="F114" i="12"/>
  <c r="U116" i="12"/>
  <c r="V116" i="12"/>
  <c r="I56" i="17"/>
  <c r="E53" i="17"/>
  <c r="G33" i="17"/>
  <c r="E110" i="12"/>
  <c r="I109" i="12"/>
  <c r="I111" i="12"/>
  <c r="H109" i="12"/>
  <c r="H111" i="12"/>
</calcChain>
</file>

<file path=xl/comments1.xml><?xml version="1.0" encoding="utf-8"?>
<comments xmlns="http://schemas.openxmlformats.org/spreadsheetml/2006/main">
  <authors>
    <author>lenka.tupekova</author>
  </authors>
  <commentList>
    <comment ref="E4" authorId="0">
      <text>
        <r>
          <rPr>
            <b/>
            <sz val="9"/>
            <color indexed="81"/>
            <rFont val="Tahoma"/>
            <family val="2"/>
            <charset val="238"/>
          </rPr>
          <t>:</t>
        </r>
        <r>
          <rPr>
            <sz val="9"/>
            <color indexed="81"/>
            <rFont val="Tahoma"/>
            <family val="2"/>
            <charset val="238"/>
          </rPr>
          <t xml:space="preserve">
Výšku intenzity pomoci zistíte:
1. podľa zaradenia žiadateľa do regiónu (VRR - viac rozvinutý región, alebo MRR - menej rozvinutý región)
2. podľa zaradenia žiadateľa do kategórií veľkosti podniku na mikro, malý a stredný</t>
        </r>
      </text>
    </comment>
    <comment ref="E5" authorId="0">
      <text>
        <r>
          <rPr>
            <b/>
            <sz val="9"/>
            <color indexed="81"/>
            <rFont val="Tahoma"/>
            <family val="2"/>
            <charset val="238"/>
          </rPr>
          <t>:</t>
        </r>
        <r>
          <rPr>
            <sz val="9"/>
            <color indexed="81"/>
            <rFont val="Tahoma"/>
            <family val="2"/>
            <charset val="238"/>
          </rPr>
          <t xml:space="preserve">
v prípade, ak sa žiadateľ rozhodne požiadať o nižšiu intenzitu pomoci ako by mu bola pridelená vzhľadom k veľkosti podniku a príslušnosti k regiónu, vyplní túto bunku
žiadateľ vyplní percentuálnu hodnotu s nulovými desatinnými miestami (napr. 84,00%, 60,00% a pod.)
Pr. Ak žiadateľovi prislúcha možnosť získania až 95% intenzity pomoci, ale on sa rozhodne získať body z kritéria </t>
        </r>
        <r>
          <rPr>
            <i/>
            <sz val="9"/>
            <color indexed="81"/>
            <rFont val="Tahoma"/>
            <family val="2"/>
            <charset val="238"/>
          </rPr>
          <t xml:space="preserve">4.6 Spolufinancovanie výdavkov nad rámec minimálneho spolufinancovania podľa schémy pomoci, </t>
        </r>
        <r>
          <rPr>
            <sz val="9"/>
            <color indexed="81"/>
            <rFont val="Tahoma"/>
            <family val="2"/>
            <charset val="238"/>
          </rPr>
          <t xml:space="preserve">vpíše sem nižšiu výšku požadovanej intenzity pomoci. Ak napr. uvedie 
84%, znamená to zvýšenú mieru spolufinancovania o viac ako 10% a žiadateľ získa plných 5 bodov z uvedeného kritéria.
</t>
        </r>
      </text>
    </comment>
    <comment ref="E19" authorId="0">
      <text>
        <r>
          <rPr>
            <b/>
            <sz val="9"/>
            <color indexed="81"/>
            <rFont val="Tahoma"/>
            <family val="2"/>
            <charset val="238"/>
          </rPr>
          <t>:</t>
        </r>
        <r>
          <rPr>
            <sz val="9"/>
            <color indexed="81"/>
            <rFont val="Tahoma"/>
            <family val="2"/>
            <charset val="238"/>
          </rPr>
          <t xml:space="preserve">
žiadateľ sa radí do:
1. VRR - ak realizácia projektu je v bratislavskom kraji
2. MRR - ak realizácia projektu je mimo bratislavského kraja</t>
        </r>
      </text>
    </comment>
  </commentList>
</comments>
</file>

<file path=xl/comments10.xml><?xml version="1.0" encoding="utf-8"?>
<comments xmlns="http://schemas.openxmlformats.org/spreadsheetml/2006/main">
  <authors>
    <author>lenka.tupekova</author>
  </authors>
  <commentList>
    <comment ref="C2" authorId="0">
      <text>
        <r>
          <rPr>
            <b/>
            <sz val="9"/>
            <color indexed="81"/>
            <rFont val="Tahoma"/>
            <family val="2"/>
            <charset val="238"/>
          </rPr>
          <t>:</t>
        </r>
        <r>
          <rPr>
            <sz val="9"/>
            <color indexed="81"/>
            <rFont val="Tahoma"/>
            <family val="2"/>
            <charset val="238"/>
          </rPr>
          <t xml:space="preserve">
sem je potrebné uviesť akou </t>
        </r>
        <r>
          <rPr>
            <b/>
            <i/>
            <sz val="9"/>
            <color indexed="81"/>
            <rFont val="Tahoma"/>
            <family val="2"/>
            <charset val="238"/>
          </rPr>
          <t>formou</t>
        </r>
        <r>
          <rPr>
            <sz val="9"/>
            <color indexed="81"/>
            <rFont val="Tahoma"/>
            <family val="2"/>
            <charset val="238"/>
          </rPr>
          <t xml:space="preserve"> deklaruje žiadateľ stupeň kooperácie projektu s lokálnymi produkčnými systémami
žiadateľ vyberie </t>
        </r>
        <r>
          <rPr>
            <b/>
            <i/>
            <sz val="9"/>
            <color indexed="81"/>
            <rFont val="Tahoma"/>
            <family val="2"/>
            <charset val="238"/>
          </rPr>
          <t xml:space="preserve">iba jednu možnosť </t>
        </r>
        <r>
          <rPr>
            <sz val="9"/>
            <color indexed="81"/>
            <rFont val="Tahoma"/>
            <family val="2"/>
            <charset val="238"/>
          </rPr>
          <t xml:space="preserve">z troch ponúkaných, ku ktorej priradí hodnotou </t>
        </r>
        <r>
          <rPr>
            <b/>
            <i/>
            <sz val="9"/>
            <color indexed="81"/>
            <rFont val="Tahoma"/>
            <family val="2"/>
            <charset val="238"/>
          </rPr>
          <t xml:space="preserve">"áno"
</t>
        </r>
        <r>
          <rPr>
            <sz val="9"/>
            <color indexed="81"/>
            <rFont val="Tahoma"/>
            <family val="2"/>
            <charset val="238"/>
          </rPr>
          <t xml:space="preserve">
1. ak žiadateľ má možnosť predložiť kópie Zmlúv / Zmlúv o budúcich zmluvách / Objednávky vyberie možnosť 1 a zároveň vyplní tabuľku uvedenú nižšie. V textovej časti Finančnej analýzy alebo v Prílohe č. 2 Výzvy Podnikateľský plán žiadateľ uvedenie slovný popis a zároveň žiadateľ priloží fotokópie </t>
        </r>
        <r>
          <rPr>
            <b/>
            <i/>
            <sz val="9"/>
            <color indexed="81"/>
            <rFont val="Tahoma"/>
            <family val="2"/>
            <charset val="238"/>
          </rPr>
          <t>zmlúv / zmlúv o budúcich zmluvách / objednávok</t>
        </r>
        <r>
          <rPr>
            <sz val="9"/>
            <color indexed="81"/>
            <rFont val="Tahoma"/>
            <family val="2"/>
            <charset val="238"/>
          </rPr>
          <t xml:space="preserve"> v prílohách.
2. ak žiadateľ nemá možnosť predložiť fotokópie zmlúv / zmlúv o budúcich zmluvách / objednávky vyberie možnosť 2 a zároveň vyplní tabuľku uvedenú nižšie. V tomto prípade žiadateľ uvedie </t>
        </r>
        <r>
          <rPr>
            <b/>
            <i/>
            <sz val="9"/>
            <color indexed="81"/>
            <rFont val="Tahoma"/>
            <family val="2"/>
            <charset val="238"/>
          </rPr>
          <t>slovný popis</t>
        </r>
        <r>
          <rPr>
            <sz val="9"/>
            <color indexed="81"/>
            <rFont val="Tahoma"/>
            <family val="2"/>
            <charset val="238"/>
          </rPr>
          <t xml:space="preserve"> buď v textovej časti Finančnej analýzy alebo v Prílohe č. 2 Výzvy Podnikateľský plán. 
3. ak žiadateľ nemá uzavreté zmluvy / zmluvy o budúcich zmluvách / objednávky a zároveň nevyplní tabuľku uvedenú nižšie, vyberie možnosť 3.</t>
        </r>
      </text>
    </comment>
    <comment ref="C10" authorId="0">
      <text>
        <r>
          <rPr>
            <b/>
            <sz val="9"/>
            <color indexed="81"/>
            <rFont val="Tahoma"/>
            <family val="2"/>
            <charset val="238"/>
          </rPr>
          <t>:</t>
        </r>
        <r>
          <rPr>
            <sz val="9"/>
            <color indexed="81"/>
            <rFont val="Tahoma"/>
            <family val="2"/>
            <charset val="238"/>
          </rPr>
          <t xml:space="preserve">
Žiadateľ vyplní názov dodávateľa tak, ako je uvedený v Obchodnom registri, Živnostenskom registri,  resp. ekvivalentnom registri.
Do zoznamu dodávateľov je možné doplniť výlučne </t>
        </r>
        <r>
          <rPr>
            <b/>
            <i/>
            <sz val="9"/>
            <color indexed="81"/>
            <rFont val="Tahoma"/>
            <family val="2"/>
            <charset val="238"/>
          </rPr>
          <t>dodávateľov zo Slovenska</t>
        </r>
        <r>
          <rPr>
            <sz val="9"/>
            <color indexed="81"/>
            <rFont val="Tahoma"/>
            <family val="2"/>
            <charset val="238"/>
          </rPr>
          <t xml:space="preserve"> a to za predpokladu že zmluva / zmluva o budúcej zmluve / objednávka, ktorú žiadateľ do zoznamu uvedie </t>
        </r>
        <r>
          <rPr>
            <b/>
            <i/>
            <sz val="9"/>
            <color indexed="81"/>
            <rFont val="Tahoma"/>
            <family val="2"/>
            <charset val="238"/>
          </rPr>
          <t>nie je predmetom rozpočtu.</t>
        </r>
        <r>
          <rPr>
            <sz val="9"/>
            <color indexed="81"/>
            <rFont val="Tahoma"/>
            <family val="2"/>
            <charset val="238"/>
          </rPr>
          <t xml:space="preserve"> Uvedené zmluvy / zmluva o budúcej zmluve / objednávka musia byť platné v čase podania žiadosti o NFP.
Príklady sú ilustratívne:
- </t>
        </r>
        <r>
          <rPr>
            <b/>
            <i/>
            <sz val="9"/>
            <color indexed="81"/>
            <rFont val="Tahoma"/>
            <family val="2"/>
            <charset val="238"/>
          </rPr>
          <t>nájomná</t>
        </r>
        <r>
          <rPr>
            <sz val="9"/>
            <color indexed="81"/>
            <rFont val="Tahoma"/>
            <family val="2"/>
            <charset val="238"/>
          </rPr>
          <t xml:space="preserve"> zmluva v priestoroch žiadateľa, kde žiadateľ má svoju prevádzku a plánuje tu mať aj prevádzku projektu (nejedná sa o položku Aktivity 4 Rozpočtu)
- zmluva so </t>
        </r>
        <r>
          <rPr>
            <b/>
            <i/>
            <sz val="9"/>
            <color indexed="81"/>
            <rFont val="Tahoma"/>
            <family val="2"/>
            <charset val="238"/>
          </rPr>
          <t>živnostníkom alebo iným subjektom,</t>
        </r>
        <r>
          <rPr>
            <sz val="9"/>
            <color indexed="81"/>
            <rFont val="Tahoma"/>
            <family val="2"/>
            <charset val="238"/>
          </rPr>
          <t xml:space="preserve"> ktorý pracuje pre žiadateľa a podieľa sa na tvorbe projektu, 
- zmluva na </t>
        </r>
        <r>
          <rPr>
            <b/>
            <i/>
            <sz val="9"/>
            <color indexed="81"/>
            <rFont val="Tahoma"/>
            <family val="2"/>
            <charset val="238"/>
          </rPr>
          <t xml:space="preserve">dodávku dreva </t>
        </r>
        <r>
          <rPr>
            <sz val="9"/>
            <color indexed="81"/>
            <rFont val="Tahoma"/>
            <family val="2"/>
            <charset val="238"/>
          </rPr>
          <t xml:space="preserve">(resp. iného materiálu), ak je drevo ako materiál súčasťou projektu
- zmluva na </t>
        </r>
        <r>
          <rPr>
            <b/>
            <i/>
            <sz val="9"/>
            <color indexed="81"/>
            <rFont val="Tahoma"/>
            <family val="2"/>
            <charset val="238"/>
          </rPr>
          <t>dodávku náradia</t>
        </r>
        <r>
          <rPr>
            <sz val="9"/>
            <color indexed="81"/>
            <rFont val="Tahoma"/>
            <family val="2"/>
            <charset val="238"/>
          </rPr>
          <t>, ktoré je potrebné či už pri výrobnom procese, alebo pri servise a oprave zariadení projektu
- zmluva na</t>
        </r>
        <r>
          <rPr>
            <b/>
            <i/>
            <sz val="9"/>
            <color indexed="81"/>
            <rFont val="Tahoma"/>
            <family val="2"/>
            <charset val="238"/>
          </rPr>
          <t xml:space="preserve"> dodávku strojov, </t>
        </r>
        <r>
          <rPr>
            <sz val="9"/>
            <color indexed="81"/>
            <rFont val="Tahoma"/>
            <family val="2"/>
            <charset val="238"/>
          </rPr>
          <t xml:space="preserve">ktoré môžu tvoriť spolu s technológiou obstarávanou projektom jeden výrobný proces a bez nich by nebolo možné skompletovať produkt
- ostatné: zmluva na dodávku </t>
        </r>
        <r>
          <rPr>
            <b/>
            <i/>
            <sz val="9"/>
            <color indexed="81"/>
            <rFont val="Tahoma"/>
            <family val="2"/>
            <charset val="238"/>
          </rPr>
          <t>servisných služieb</t>
        </r>
        <r>
          <rPr>
            <sz val="9"/>
            <color indexed="81"/>
            <rFont val="Tahoma"/>
            <family val="2"/>
            <charset val="238"/>
          </rPr>
          <t xml:space="preserve">, </t>
        </r>
        <r>
          <rPr>
            <b/>
            <i/>
            <sz val="9"/>
            <color indexed="81"/>
            <rFont val="Tahoma"/>
            <family val="2"/>
            <charset val="238"/>
          </rPr>
          <t>dopravy, SW, licencií a pod.</t>
        </r>
        <r>
          <rPr>
            <sz val="9"/>
            <color indexed="81"/>
            <rFont val="Tahoma"/>
            <family val="2"/>
            <charset val="238"/>
          </rPr>
          <t xml:space="preserve"> v spojení s projektom.
V zásade platí, že do zoznamu dodávateľov sa vypíšu taký dodávatelia, ktorí súvisia s realizáciou projektu. </t>
        </r>
      </text>
    </comment>
    <comment ref="D10" authorId="0">
      <text>
        <r>
          <rPr>
            <sz val="9"/>
            <color indexed="81"/>
            <rFont val="Tahoma"/>
            <family val="2"/>
            <charset val="238"/>
          </rPr>
          <t>do zoznamu sa uvádzajú dodávatelia výlučne zo Slovenska</t>
        </r>
      </text>
    </comment>
    <comment ref="E10" authorId="0">
      <text>
        <r>
          <rPr>
            <b/>
            <sz val="9"/>
            <color indexed="81"/>
            <rFont val="Tahoma"/>
            <family val="2"/>
            <charset val="238"/>
          </rPr>
          <t>:</t>
        </r>
        <r>
          <rPr>
            <sz val="9"/>
            <color indexed="81"/>
            <rFont val="Tahoma"/>
            <family val="2"/>
            <charset val="238"/>
          </rPr>
          <t xml:space="preserve">
žiadateľ buď:
1. vyplní hodnotu uvedenú v dodávateľskej zmluve a následne túto zmluvu priloží do príloh finančnej analýzy. 
2. Ak takúto zmluvu nemá a jedná sa čisto o odhadované výdavky, žiadateľ podrobne popíše informácie o objeme dodávok v textovej časti finančnej analýzy.</t>
        </r>
      </text>
    </comment>
  </commentList>
</comments>
</file>

<file path=xl/comments11.xml><?xml version="1.0" encoding="utf-8"?>
<comments xmlns="http://schemas.openxmlformats.org/spreadsheetml/2006/main">
  <authors>
    <author>Stvrtecky, Miroslav</author>
    <author>lenka.tupekova</author>
  </authors>
  <commentList>
    <comment ref="A7" authorId="0">
      <text>
        <r>
          <rPr>
            <sz val="8"/>
            <color indexed="81"/>
            <rFont val="Tahoma"/>
            <family val="2"/>
            <charset val="238"/>
          </rPr>
          <t>Pre účely vyyypracovania tohto finančného modelu sa predpokladajú iba daňové odpisy</t>
        </r>
      </text>
    </comment>
    <comment ref="I8" authorId="1">
      <text>
        <r>
          <rPr>
            <b/>
            <sz val="9"/>
            <color indexed="81"/>
            <rFont val="Tahoma"/>
            <family val="2"/>
            <charset val="238"/>
          </rPr>
          <t>lenka.tupekova:</t>
        </r>
        <r>
          <rPr>
            <sz val="9"/>
            <color indexed="81"/>
            <rFont val="Tahoma"/>
            <family val="2"/>
            <charset val="238"/>
          </rPr>
          <t xml:space="preserve">
v uvedených rokoch sa jedná o obnovovacie investície, ktoré musí žiadateľ preinvestovať počas referenčného obdobia projektu. Ich výška je financovaná iba z rozpočtu žiadateľa, preto ich 100% výška znižuje základ dane vo finančných projekciách.</t>
        </r>
      </text>
    </comment>
  </commentList>
</comments>
</file>

<file path=xl/comments2.xml><?xml version="1.0" encoding="utf-8"?>
<comments xmlns="http://schemas.openxmlformats.org/spreadsheetml/2006/main">
  <authors>
    <author>Autor</author>
    <author>lenka.tupekova</author>
    <author>Stvrtecky, Miroslav</author>
  </authors>
  <commentList>
    <comment ref="H1" authorId="0">
      <text>
        <r>
          <rPr>
            <b/>
            <sz val="9"/>
            <color indexed="81"/>
            <rFont val="Tahoma"/>
            <family val="2"/>
            <charset val="238"/>
          </rPr>
          <t>Odpisová skupina:</t>
        </r>
        <r>
          <rPr>
            <sz val="9"/>
            <color indexed="81"/>
            <rFont val="Tahoma"/>
            <family val="2"/>
            <charset val="238"/>
          </rPr>
          <t xml:space="preserve">
1.
2.
3.
4.
5.
6.</t>
        </r>
      </text>
    </comment>
    <comment ref="I1" authorId="1">
      <text>
        <r>
          <rPr>
            <sz val="9"/>
            <color indexed="81"/>
            <rFont val="Tahoma"/>
            <family val="2"/>
            <charset val="238"/>
          </rPr>
          <t xml:space="preserve">V prípade, ak položku rozpočtu je možné zaradiť do odpisovej skupiny, žiadateľ sem vpíšte pre takéto položky dátum zaradenia do majetku.
V prípade, ak položku rozpočtu nie je možné zaradiť do odpisovej skupiny a priamo vchádza do nákladov, sem vpíšte pre takéto položky rok prvého vynaloženia výdavku.
</t>
        </r>
      </text>
    </comment>
    <comment ref="L1" authorId="1">
      <text>
        <r>
          <rPr>
            <sz val="9"/>
            <color indexed="81"/>
            <rFont val="Tahoma"/>
            <family val="2"/>
            <charset val="238"/>
          </rPr>
          <t xml:space="preserve">
Žiadateľ vyberie jednu z možností. Ak výdavok je oprávnený, vyberie položku "áno". Ak výdavok nie je oprávnený, vyberie položku "nie". Iba takto označené položky rozpočtu sa zobrazia v nasledujúcich výpočtových tabuľkách správne.
Príklad: ak žiadateľ je platcom DPH (a teda jeho DPH nie je oprávnená) a položka patrí medzi oprávnené, označí "áno".</t>
        </r>
      </text>
    </comment>
    <comment ref="M2" authorId="0">
      <text>
        <r>
          <rPr>
            <b/>
            <sz val="9"/>
            <color indexed="81"/>
            <rFont val="Tahoma"/>
            <family val="2"/>
            <charset val="238"/>
          </rPr>
          <t>Autor:</t>
        </r>
        <r>
          <rPr>
            <sz val="9"/>
            <color indexed="81"/>
            <rFont val="Tahoma"/>
            <family val="2"/>
            <charset val="238"/>
          </rPr>
          <t xml:space="preserve">
vklada sa percento vynalozenia vydavku
tak, aby sucet jednotlivých rokov
tvoril 100%</t>
        </r>
      </text>
    </comment>
    <comment ref="H42" authorId="0">
      <text>
        <r>
          <rPr>
            <b/>
            <sz val="9"/>
            <color indexed="81"/>
            <rFont val="Tahoma"/>
            <family val="2"/>
            <charset val="238"/>
          </rPr>
          <t>Autor:</t>
        </r>
        <r>
          <rPr>
            <sz val="9"/>
            <color indexed="81"/>
            <rFont val="Tahoma"/>
            <family val="2"/>
            <charset val="238"/>
          </rPr>
          <t xml:space="preserve">
1.
2.
3.
4.
5.
6.</t>
        </r>
      </text>
    </comment>
    <comment ref="M43" authorId="0">
      <text>
        <r>
          <rPr>
            <b/>
            <sz val="9"/>
            <color indexed="81"/>
            <rFont val="Tahoma"/>
            <family val="2"/>
            <charset val="238"/>
          </rPr>
          <t>Autor:</t>
        </r>
        <r>
          <rPr>
            <sz val="9"/>
            <color indexed="81"/>
            <rFont val="Tahoma"/>
            <family val="2"/>
            <charset val="238"/>
          </rPr>
          <t xml:space="preserve">
vklada sa percento vynalozenia vydavku
tak, aby sucet jednotlivých rokov
tvoril 100%</t>
        </r>
      </text>
    </comment>
    <comment ref="A55" authorId="1">
      <text>
        <r>
          <rPr>
            <b/>
            <sz val="9"/>
            <color indexed="81"/>
            <rFont val="Tahoma"/>
            <family val="2"/>
            <charset val="238"/>
          </rPr>
          <t>:</t>
        </r>
        <r>
          <rPr>
            <sz val="9"/>
            <color indexed="81"/>
            <rFont val="Tahoma"/>
            <family val="2"/>
            <charset val="238"/>
          </rPr>
          <t xml:space="preserve">
žiadateľ vypĺňa túto časť tabuľky iba v prípade, že realizuje aktivitu č. 2 - "Výdavky na rekonštrukcie, úpravu a obnovu budov v súvislosti s nákupom nových technológií, zariadení" a v rozpočte má </t>
        </r>
        <r>
          <rPr>
            <b/>
            <i/>
            <sz val="9"/>
            <color indexed="81"/>
            <rFont val="Tahoma"/>
            <family val="2"/>
            <charset val="238"/>
          </rPr>
          <t>rezervy</t>
        </r>
        <r>
          <rPr>
            <sz val="9"/>
            <color indexed="81"/>
            <rFont val="Tahoma"/>
            <family val="2"/>
            <charset val="238"/>
          </rPr>
          <t xml:space="preserve"> na stavebné prác.</t>
        </r>
      </text>
    </comment>
    <comment ref="H55" authorId="0">
      <text>
        <r>
          <rPr>
            <b/>
            <sz val="9"/>
            <color indexed="81"/>
            <rFont val="Tahoma"/>
            <family val="2"/>
            <charset val="238"/>
          </rPr>
          <t>Odpisová skupina:</t>
        </r>
        <r>
          <rPr>
            <sz val="9"/>
            <color indexed="81"/>
            <rFont val="Tahoma"/>
            <family val="2"/>
            <charset val="238"/>
          </rPr>
          <t xml:space="preserve">
1.
2.
3.
4.
5.
6.</t>
        </r>
      </text>
    </comment>
    <comment ref="M56" authorId="0">
      <text>
        <r>
          <rPr>
            <b/>
            <sz val="9"/>
            <color indexed="81"/>
            <rFont val="Tahoma"/>
            <family val="2"/>
            <charset val="238"/>
          </rPr>
          <t>Autor:</t>
        </r>
        <r>
          <rPr>
            <sz val="9"/>
            <color indexed="81"/>
            <rFont val="Tahoma"/>
            <family val="2"/>
            <charset val="238"/>
          </rPr>
          <t xml:space="preserve">
vklada sa percento vynalozenia vydavku
tak, aby sucet jednotlivých rokov
tvoril 100%</t>
        </r>
      </text>
    </comment>
    <comment ref="E119" authorId="2">
      <text>
        <r>
          <rPr>
            <sz val="8"/>
            <color indexed="81"/>
            <rFont val="Tahoma"/>
            <family val="2"/>
            <charset val="238"/>
          </rPr>
          <t>Pre účely vypracovania tohto finančného modelu sa predpokladajú iba daňové odpisy</t>
        </r>
      </text>
    </comment>
    <comment ref="E132" authorId="2">
      <text>
        <r>
          <rPr>
            <sz val="8"/>
            <color indexed="81"/>
            <rFont val="Tahoma"/>
            <family val="2"/>
            <charset val="238"/>
          </rPr>
          <t>Pre účely vypracovania tohto finančného modelu sa predpokladajú iba daňové odpisy</t>
        </r>
      </text>
    </comment>
    <comment ref="E145" authorId="2">
      <text>
        <r>
          <rPr>
            <sz val="8"/>
            <color indexed="81"/>
            <rFont val="Tahoma"/>
            <family val="2"/>
            <charset val="238"/>
          </rPr>
          <t>Pre účely vypracovania tohto finančného modelu sa predpokladajú iba daňové odpisy</t>
        </r>
      </text>
    </comment>
  </commentList>
</comments>
</file>

<file path=xl/comments3.xml><?xml version="1.0" encoding="utf-8"?>
<comments xmlns="http://schemas.openxmlformats.org/spreadsheetml/2006/main">
  <authors>
    <author>Michal Mrva</author>
    <author>MŽP SR</author>
    <author>lenka.tupekova</author>
  </authors>
  <commentList>
    <comment ref="E6" authorId="0">
      <text>
        <r>
          <rPr>
            <sz val="8"/>
            <color indexed="81"/>
            <rFont val="Tahoma"/>
            <family val="2"/>
            <charset val="238"/>
          </rPr>
          <t>Pre zabezpečenie správneho prepočtu je dôležité, aby bola rezerva na stavebné práce uvedená v tomto riadku</t>
        </r>
      </text>
    </comment>
    <comment ref="C8" authorId="0">
      <text>
        <r>
          <rPr>
            <sz val="8"/>
            <color indexed="81"/>
            <rFont val="Tahoma"/>
            <family val="2"/>
            <charset val="238"/>
          </rPr>
          <t xml:space="preserve">v tomto riadku uvádza žiadateľ DPH len v prípade, pokiaľ má nárok na vrátenie DPH (je platcom DPH a máte pridelené IČ DPH uvádzané v tvare SKxxx xxx)
Ak je hodnota 0,00 znamená to že žiadateľ nie je platcom DPH
</t>
        </r>
      </text>
    </comment>
    <comment ref="A38" authorId="1">
      <text>
        <r>
          <rPr>
            <sz val="9"/>
            <color indexed="81"/>
            <rFont val="Segoe UI"/>
            <family val="2"/>
            <charset val="238"/>
          </rPr>
          <t>Vyberte príslušnú skupinu oprávnených výdavkov.</t>
        </r>
      </text>
    </comment>
    <comment ref="F38" authorId="0">
      <text>
        <r>
          <rPr>
            <sz val="8"/>
            <color indexed="81"/>
            <rFont val="Tahoma"/>
            <family val="2"/>
            <charset val="238"/>
          </rPr>
          <t xml:space="preserve">Oprávnené výdavky vo výške ako sú zadávané do ITMS, resp. do žiadosti.
</t>
        </r>
      </text>
    </comment>
    <comment ref="A50" authorId="2">
      <text>
        <r>
          <rPr>
            <b/>
            <sz val="9"/>
            <color indexed="81"/>
            <rFont val="Tahoma"/>
            <family val="2"/>
            <charset val="238"/>
          </rPr>
          <t>:</t>
        </r>
        <r>
          <rPr>
            <sz val="9"/>
            <color indexed="81"/>
            <rFont val="Tahoma"/>
            <family val="2"/>
            <charset val="238"/>
          </rPr>
          <t xml:space="preserve">
Hlavná aktivita č. 2 nemôže byť samostatnou aktivitou projektu, iba v kombinácii s aktivitou 1</t>
        </r>
      </text>
    </comment>
    <comment ref="B50" authorId="1">
      <text>
        <r>
          <rPr>
            <b/>
            <sz val="9"/>
            <color indexed="81"/>
            <rFont val="Segoe UI"/>
            <family val="2"/>
            <charset val="238"/>
          </rPr>
          <t>FINANČNÝ LIMIT A2</t>
        </r>
        <r>
          <rPr>
            <sz val="9"/>
            <color indexed="81"/>
            <rFont val="Segoe UI"/>
            <family val="2"/>
            <charset val="238"/>
          </rPr>
          <t xml:space="preserve">
Typ výdavku: 021 stavby
Finančný limit: </t>
        </r>
        <r>
          <rPr>
            <b/>
            <sz val="9"/>
            <color indexed="81"/>
            <rFont val="Segoe UI"/>
            <family val="2"/>
            <charset val="238"/>
          </rPr>
          <t>maximálne 10%</t>
        </r>
        <r>
          <rPr>
            <sz val="9"/>
            <color indexed="81"/>
            <rFont val="Segoe UI"/>
            <family val="2"/>
            <charset val="238"/>
          </rPr>
          <t xml:space="preserve"> z celkových oprávnených výdavkov projektu</t>
        </r>
      </text>
    </comment>
    <comment ref="A80" authorId="2">
      <text>
        <r>
          <rPr>
            <b/>
            <sz val="9"/>
            <color indexed="81"/>
            <rFont val="Tahoma"/>
            <family val="2"/>
            <charset val="238"/>
          </rPr>
          <t>:</t>
        </r>
        <r>
          <rPr>
            <sz val="9"/>
            <color indexed="81"/>
            <rFont val="Tahoma"/>
            <family val="2"/>
            <charset val="238"/>
          </rPr>
          <t xml:space="preserve">
Hlavná aktivita č. 5 nemôže byť samostatnou aktivitou projektu, ale iba ako kombinácia s aktivitami 1, 2, 3 a 4</t>
        </r>
      </text>
    </comment>
    <comment ref="B80" authorId="1">
      <text>
        <r>
          <rPr>
            <b/>
            <sz val="9"/>
            <color indexed="81"/>
            <rFont val="Segoe UI"/>
            <family val="2"/>
            <charset val="238"/>
          </rPr>
          <t>FINANČNÝ LIMIT A5</t>
        </r>
        <r>
          <rPr>
            <sz val="9"/>
            <color indexed="81"/>
            <rFont val="Segoe UI"/>
            <family val="2"/>
            <charset val="238"/>
          </rPr>
          <t xml:space="preserve">
Typ výdavku: 512 cestovné náhrady, 518 ostatné služby, 521 mzdové výdavky, 112 zásoby (materiál, drobný hmotný majetok) a 014 oceniteľné práva (duševné vlastníctvo)
Finančný limit: </t>
        </r>
        <r>
          <rPr>
            <b/>
            <sz val="9"/>
            <color indexed="81"/>
            <rFont val="Segoe UI"/>
            <family val="2"/>
            <charset val="238"/>
          </rPr>
          <t>maximálne 40%</t>
        </r>
        <r>
          <rPr>
            <sz val="9"/>
            <color indexed="81"/>
            <rFont val="Segoe UI"/>
            <family val="2"/>
            <charset val="238"/>
          </rPr>
          <t xml:space="preserve"> z celkových oprávnených výdavkov projektu</t>
        </r>
      </text>
    </comment>
    <comment ref="A91" authorId="2">
      <text>
        <r>
          <rPr>
            <b/>
            <sz val="9"/>
            <color indexed="81"/>
            <rFont val="Tahoma"/>
            <family val="2"/>
            <charset val="238"/>
          </rPr>
          <t xml:space="preserve">FINANČNÝ LIMIT PA
príprava žiadosti o NFP, riadenie projektu, publicita informovanosť a realizácia verejného obstarávania
</t>
        </r>
        <r>
          <rPr>
            <sz val="9"/>
            <color indexed="81"/>
            <rFont val="Tahoma"/>
            <family val="2"/>
            <charset val="238"/>
          </rPr>
          <t xml:space="preserve">Typ výdavku: 521 mzdové výdavky (výdavky na riadenie projektu) a 518 ostatné služby
Finančný limit: </t>
        </r>
        <r>
          <rPr>
            <b/>
            <sz val="9"/>
            <color indexed="81"/>
            <rFont val="Tahoma"/>
            <family val="2"/>
            <charset val="238"/>
          </rPr>
          <t>maximálne 10%</t>
        </r>
        <r>
          <rPr>
            <sz val="9"/>
            <color indexed="81"/>
            <rFont val="Tahoma"/>
            <family val="2"/>
            <charset val="238"/>
          </rPr>
          <t xml:space="preserve"> z celkových oprávnených výdavkov projektu na hlavné aktivity projektu
z toho </t>
        </r>
        <r>
          <rPr>
            <b/>
            <sz val="9"/>
            <color indexed="81"/>
            <rFont val="Tahoma"/>
            <family val="2"/>
            <charset val="238"/>
          </rPr>
          <t xml:space="preserve">publicita a informovanosť
</t>
        </r>
        <r>
          <rPr>
            <sz val="9"/>
            <color indexed="81"/>
            <rFont val="Tahoma"/>
            <family val="2"/>
            <charset val="238"/>
          </rPr>
          <t>Typ výdavku: 518 ostatné služby
Finančný limit: maximálne 500 EUR na výdavky na publicitu a informovanosť</t>
        </r>
      </text>
    </comment>
    <comment ref="A98" authorId="0">
      <text>
        <r>
          <rPr>
            <sz val="8"/>
            <color indexed="81"/>
            <rFont val="Tahoma"/>
            <family val="2"/>
            <charset val="238"/>
          </rPr>
          <t>Táto položka zahŕňa aj DPH, ktorá sa v tabuľke Rozpočet projektu uvádza na samostatnom riadku, pokiaľ má žiadateľ nárok na vrátenie DPH (je platcom DPH)</t>
        </r>
      </text>
    </comment>
    <comment ref="A102" authorId="0">
      <text>
        <r>
          <rPr>
            <sz val="8"/>
            <color indexed="81"/>
            <rFont val="Tahoma"/>
            <family val="2"/>
            <charset val="238"/>
          </rPr>
          <t>% z oprávnených výdavkov</t>
        </r>
      </text>
    </comment>
    <comment ref="A119" authorId="0">
      <text>
        <r>
          <rPr>
            <sz val="8"/>
            <color indexed="81"/>
            <rFont val="Tahoma"/>
            <family val="2"/>
            <charset val="238"/>
          </rPr>
          <t>Percento ročnej inflácie zakalkulované v investičných výdavkoch</t>
        </r>
      </text>
    </comment>
  </commentList>
</comments>
</file>

<file path=xl/comments4.xml><?xml version="1.0" encoding="utf-8"?>
<comments xmlns="http://schemas.openxmlformats.org/spreadsheetml/2006/main">
  <authors>
    <author>Michal Mrva</author>
    <author>ab</author>
    <author>Stvrtecky, Miroslav</author>
    <author>lenka.tupekova</author>
  </authors>
  <commentList>
    <comment ref="A6" authorId="0">
      <text>
        <r>
          <rPr>
            <sz val="8"/>
            <color indexed="81"/>
            <rFont val="Tahoma"/>
            <family val="2"/>
            <charset val="238"/>
          </rPr>
          <t>Zahŕňa oprávnené i neoprávnené investičné výdavky</t>
        </r>
      </text>
    </comment>
    <comment ref="A8" authorId="1">
      <text>
        <r>
          <rPr>
            <sz val="9"/>
            <color indexed="81"/>
            <rFont val="Tahoma"/>
            <family val="2"/>
            <charset val="238"/>
          </rPr>
          <t>Vyjadruje podiel diskontovaných čistých výnosov vstupujúcich do výpočtu medzery vo financovaní. Do výpočtu vstupuje podiel zodpovedajúci podielu oprávnených výdavkov na celkových výdavkoch.</t>
        </r>
      </text>
    </comment>
    <comment ref="B8" authorId="1">
      <text>
        <r>
          <rPr>
            <sz val="9"/>
            <color indexed="81"/>
            <rFont val="Tahoma"/>
            <family val="2"/>
            <charset val="238"/>
          </rPr>
          <t>Vyjadruje podiel diskontovaných čistých výnosov vstupujúcich do výpočtu medzery vo financovaní. Do výpočtu vstupuje podiel zodpovedajúci podielu oprávnených výdavkov na celkových výdavkoch.</t>
        </r>
      </text>
    </comment>
    <comment ref="D12" authorId="2">
      <text>
        <r>
          <rPr>
            <sz val="8"/>
            <color indexed="81"/>
            <rFont val="Tahoma"/>
            <family val="2"/>
            <charset val="238"/>
          </rPr>
          <t>Sem doplňte referenčné obdobie finančnej analýzy v zmysle prílohy č. 1 Metodiky pre vypracovanie finančnej analýzy.</t>
        </r>
      </text>
    </comment>
    <comment ref="D13" authorId="2">
      <text>
        <r>
          <rPr>
            <sz val="8"/>
            <color indexed="81"/>
            <rFont val="Tahoma"/>
            <family val="2"/>
            <charset val="238"/>
          </rPr>
          <t>Sem zadajte prvý rok, v ktorom začne realizácia projektu.
Ostatné roky budú dopočítané automaticky.</t>
        </r>
      </text>
    </comment>
    <comment ref="D14" authorId="2">
      <text>
        <r>
          <rPr>
            <sz val="8"/>
            <color indexed="81"/>
            <rFont val="Tahoma"/>
            <family val="2"/>
            <charset val="238"/>
          </rPr>
          <t>Sem zadajte počet kalendárnych rokov realizácie projektu podľa žiadosti o NFP.
Napr. ak začne žiadateľ realizovať projekt 09/2017 a končí 08/2018, tak uvedie "2".</t>
        </r>
      </text>
    </comment>
    <comment ref="A20" authorId="0">
      <text>
        <r>
          <rPr>
            <sz val="8"/>
            <color indexed="81"/>
            <rFont val="Tahoma"/>
            <family val="2"/>
            <charset val="238"/>
          </rPr>
          <t xml:space="preserve">Pozostáva z vlastných zdrojov žiadateľa alebo z cudzích zdrojov (úver). V prípade čerpania úveru je potrebné zadať splátky úveru v hárku "Úver". 
Čerpanie úveru bude predstavovať kladný peňažný tok projektu. Neskôr, keď sa bude úver splácať, pôjde naopak o záporný peňažný tok (uvedený v riadkoch Splátky úveru).
V tomto riadku je výška spolufinancovania žiadateľa uvedená </t>
        </r>
        <r>
          <rPr>
            <b/>
            <sz val="8"/>
            <color indexed="81"/>
            <rFont val="Tahoma"/>
            <family val="2"/>
            <charset val="238"/>
          </rPr>
          <t>v stálych cenách</t>
        </r>
        <r>
          <rPr>
            <sz val="8"/>
            <color indexed="81"/>
            <rFont val="Tahoma"/>
            <family val="2"/>
            <charset val="238"/>
          </rPr>
          <t>. Nezhoduje sa preto s výškou spolufinancovania, ktorá je v hárku "Investičné výdavky", keďže táto je uvedená v bežných cenách (skutočná výška nenávratného finančného príspevku, ktorú žiadateľ získa počas jednotlivých rokov).</t>
        </r>
      </text>
    </comment>
    <comment ref="A27" authorId="0">
      <text>
        <r>
          <rPr>
            <sz val="8"/>
            <color indexed="81"/>
            <rFont val="Tahoma"/>
            <family val="2"/>
            <charset val="238"/>
          </rPr>
          <t xml:space="preserve">Celkové oprávnené investičné výdavky prepočítané na </t>
        </r>
        <r>
          <rPr>
            <b/>
            <sz val="8"/>
            <color indexed="81"/>
            <rFont val="Tahoma"/>
            <family val="2"/>
            <charset val="238"/>
          </rPr>
          <t>stále ceny</t>
        </r>
        <r>
          <rPr>
            <sz val="8"/>
            <color indexed="81"/>
            <rFont val="Tahoma"/>
            <family val="2"/>
            <charset val="238"/>
          </rPr>
          <t xml:space="preserve"> k prvému roku začatia investičnej výstavby.
Suma zahŕňa i rezervu na stavebné práce.</t>
        </r>
      </text>
    </comment>
    <comment ref="A28" authorId="0">
      <text>
        <r>
          <rPr>
            <sz val="8"/>
            <color indexed="81"/>
            <rFont val="Tahoma"/>
            <family val="2"/>
            <charset val="238"/>
          </rPr>
          <t xml:space="preserve">Neoprávnené investičné výdavky prepočítané na </t>
        </r>
        <r>
          <rPr>
            <b/>
            <sz val="8"/>
            <color indexed="81"/>
            <rFont val="Tahoma"/>
            <family val="2"/>
            <charset val="238"/>
          </rPr>
          <t>stále ceny</t>
        </r>
        <r>
          <rPr>
            <sz val="8"/>
            <color indexed="81"/>
            <rFont val="Tahoma"/>
            <family val="2"/>
            <charset val="238"/>
          </rPr>
          <t xml:space="preserve"> k prvému roku začatia investičnej výstavby.
Suma zahŕňa i rezervu na stavebné práce.</t>
        </r>
      </text>
    </comment>
    <comment ref="A29" authorId="0">
      <text>
        <r>
          <rPr>
            <sz val="8"/>
            <color indexed="81"/>
            <rFont val="Tahoma"/>
            <family val="2"/>
            <charset val="238"/>
          </rPr>
          <t xml:space="preserve">Vyplňte v prípade, ak projekt v priebehu svojej životnosti vyžaduje výmenu zariadenia s kratšou životnosťou.
</t>
        </r>
      </text>
    </comment>
    <comment ref="A33" authorId="0">
      <text>
        <r>
          <rPr>
            <sz val="8"/>
            <color indexed="81"/>
            <rFont val="Tahoma"/>
            <family val="2"/>
            <charset val="238"/>
          </rPr>
          <t>Zvýšenie dane z príjmu, ktoré vznikne vplyvom realizácie projektu.
Predpokladá sa, že žiadateľ nebude z iných podnikateľských aktivít dosahovať stratu.</t>
        </r>
      </text>
    </comment>
    <comment ref="A38" authorId="0">
      <text>
        <r>
          <rPr>
            <sz val="8"/>
            <color indexed="81"/>
            <rFont val="Tahoma"/>
            <family val="2"/>
            <charset val="238"/>
          </rPr>
          <t xml:space="preserve">Peňažné toky v každom roku predstavujú rozdiel medzi výdavkami, ktoré je potrebné vynaložiť na projekt a príjmami, ktoré sa získajú z projektu. Peňažné toky z projektu by mali byť v každom roku kladné, záporný peňažný tok v jednom roku je však možné vykryť kladným peňažným tokom v predchádzajúcom roku.
</t>
        </r>
      </text>
    </comment>
    <comment ref="A39" authorId="0">
      <text>
        <r>
          <rPr>
            <sz val="8"/>
            <color indexed="81"/>
            <rFont val="Tahoma"/>
            <family val="2"/>
          </rPr>
          <t xml:space="preserve">Kumulované peňažné toky sú súčtom všetkých kladných aj záporných tokov projektu v predchádzajúcich rokoch. Ak sú kumulované peňažné toky kladné vo všetkých rokoch, možno predpokladať, že v každom roku bude zabezpečené dostatočné finančné krytie, aby projekt mohol fungovať. Ak sú kumulované peňažné toky v niektorom roku záporné, bude potrebné popísať, ako sa zabezpečia chýbajúce finančné prostriedky. 
Ak vznikne v niektorom roku záporný kumulovaný peňažný tok (bude označený červenou farbou), bude potrebné popísať, ako budú zabezpečené finančné prostriedky na prevádzku projektu v danom roku. </t>
        </r>
      </text>
    </comment>
    <comment ref="A44" authorId="0">
      <text>
        <r>
          <rPr>
            <sz val="8"/>
            <color indexed="81"/>
            <rFont val="Tahoma"/>
            <family val="2"/>
            <charset val="238"/>
          </rPr>
          <t xml:space="preserve">Suma rezervy na stavebné práce prepočítaná na </t>
        </r>
        <r>
          <rPr>
            <b/>
            <sz val="8"/>
            <color indexed="81"/>
            <rFont val="Tahoma"/>
            <family val="2"/>
            <charset val="238"/>
          </rPr>
          <t>stále ceny</t>
        </r>
        <r>
          <rPr>
            <sz val="8"/>
            <color indexed="81"/>
            <rFont val="Tahoma"/>
            <family val="2"/>
            <charset val="238"/>
          </rPr>
          <t xml:space="preserve"> (k prvému roku začatia investičnej výstavby).</t>
        </r>
      </text>
    </comment>
    <comment ref="A46" authorId="0">
      <text>
        <r>
          <rPr>
            <sz val="8"/>
            <color indexed="81"/>
            <rFont val="Tahoma"/>
            <family val="2"/>
            <charset val="238"/>
          </rPr>
          <t xml:space="preserve">Uveďte zostatkovú hodnotu projektu na konci referenčného obdobia finančnej analýzy.
Zostatkovú hodnotu uvádzajte vždy v poslednom roku referenčného obdobia finančnej analýzy.
</t>
        </r>
      </text>
    </comment>
    <comment ref="A47" authorId="0">
      <text>
        <r>
          <rPr>
            <sz val="9"/>
            <color indexed="81"/>
            <rFont val="Tahoma"/>
            <family val="2"/>
            <charset val="238"/>
          </rPr>
          <t>Uvádza sa tu aktuálna zostatková hodnota existujúceho majetku, ktorý sa využíva pre potreby projektu. Aktuálna zostatková hodnota sa zadáva pre ten rok, ku ktorému je určená (zvyčajne rok kedy sa spracováva finančná analýza). 
Pozor: Vypĺňa sa len v prípade, ak sa využíva započítanie zostatkovej hodnoty existujúcej infraštruktúry do investičných výdavkov projektu.</t>
        </r>
      </text>
    </comment>
    <comment ref="A48" authorId="0">
      <text>
        <r>
          <rPr>
            <sz val="8"/>
            <color indexed="81"/>
            <rFont val="Tahoma"/>
            <family val="2"/>
            <charset val="238"/>
          </rPr>
          <t xml:space="preserve">Daňové odpisy slúžia na výpočet výšky dane z príjmu. Je potrebné zadať vstupnú cenu majetku na liste Odpisy - daňové.
</t>
        </r>
      </text>
    </comment>
    <comment ref="A52" authorId="0">
      <text>
        <r>
          <rPr>
            <sz val="8"/>
            <color indexed="81"/>
            <rFont val="Tahoma"/>
            <family val="2"/>
          </rPr>
          <t>Príjmy z prevádzky + zostatková hodnota - (investičné výdavky + obnova zariadenia s kratšou životnosťou + výdavky na prevádzku)</t>
        </r>
      </text>
    </comment>
    <comment ref="A53" authorId="0">
      <text>
        <r>
          <rPr>
            <sz val="8"/>
            <color indexed="81"/>
            <rFont val="Tahoma"/>
            <family val="2"/>
          </rPr>
          <t xml:space="preserve">Príjmy z prevádzky + zostatková hodnota - (spolufinancovanie žiadateľa + obnova zariadenia s kratšou životnosťou + výdavky na prevádzku)
</t>
        </r>
      </text>
    </comment>
    <comment ref="B60" authorId="0">
      <text>
        <r>
          <rPr>
            <sz val="8"/>
            <color indexed="81"/>
            <rFont val="Tahoma"/>
            <family val="2"/>
            <charset val="238"/>
          </rPr>
          <t xml:space="preserve">Vnútorná miera výnosnosti bez zarátania nenávratného finančného príspevku
</t>
        </r>
      </text>
    </comment>
    <comment ref="D60" authorId="0">
      <text>
        <r>
          <rPr>
            <sz val="8"/>
            <color indexed="81"/>
            <rFont val="Tahoma"/>
            <family val="2"/>
            <charset val="238"/>
          </rPr>
          <t>Vnútorná miera výnosnosti so zarátaním nenávratného finančného príspevku</t>
        </r>
      </text>
    </comment>
    <comment ref="M60" authorId="0">
      <text>
        <r>
          <rPr>
            <sz val="8"/>
            <color indexed="81"/>
            <rFont val="Tahoma"/>
            <family val="2"/>
            <charset val="238"/>
          </rPr>
          <t>Vyjadruje priemernú ročnú výšku príjmov z prevádzky, ktorá bude postačujúca na pokrytie úhrady prevádzkových výdavkov a obnovu zariadenia s kratšou dobou životnosti. 
Nezohľadňuje sa, v ktorom roku peňažné toky plynú (peňažné toky nie sú diskontované).</t>
        </r>
      </text>
    </comment>
    <comment ref="A64" authorId="3">
      <text>
        <r>
          <rPr>
            <sz val="9"/>
            <color indexed="81"/>
            <rFont val="Tahoma"/>
            <family val="2"/>
            <charset val="238"/>
          </rPr>
          <t>Do uvedeného vzorca sa musia postupne dopĺňať číselné percentuálne hodnoty tak, aby číslo v bunke C66 bolo "nula". Týmto spôsobom sa dosiahne manuálny výpočet IRR</t>
        </r>
      </text>
    </comment>
  </commentList>
</comments>
</file>

<file path=xl/comments5.xml><?xml version="1.0" encoding="utf-8"?>
<comments xmlns="http://schemas.openxmlformats.org/spreadsheetml/2006/main">
  <authors>
    <author>lenka.tupekova</author>
    <author>Michal Mrva</author>
  </authors>
  <commentList>
    <comment ref="C5" authorId="0">
      <text>
        <r>
          <rPr>
            <b/>
            <sz val="9"/>
            <color indexed="81"/>
            <rFont val="Tahoma"/>
            <family val="2"/>
            <charset val="238"/>
          </rPr>
          <t>:</t>
        </r>
        <r>
          <rPr>
            <sz val="9"/>
            <color indexed="81"/>
            <rFont val="Tahoma"/>
            <family val="2"/>
            <charset val="238"/>
          </rPr>
          <t xml:space="preserve">
priame výdavky sú spotreba materiálu, energií, služieb - dodávka vody, osobné náklady (na zamestnancov), údržba, všeobecné výrobné náklady</t>
        </r>
      </text>
    </comment>
    <comment ref="C7" authorId="1">
      <text>
        <r>
          <rPr>
            <sz val="8"/>
            <color indexed="81"/>
            <rFont val="Tahoma"/>
            <family val="2"/>
            <charset val="238"/>
          </rPr>
          <t xml:space="preserve">Uveďte jednotku množstva - môžete prepísať názov riadku (napr.  Namiesto Názov napíšete napr. "Modelárska hlina" a namiesto Množstvo napíšete "tony" alebo "počet kusov" alebo "litre"  </t>
        </r>
      </text>
    </comment>
    <comment ref="B9" authorId="1">
      <text>
        <r>
          <rPr>
            <sz val="8"/>
            <color indexed="81"/>
            <rFont val="Tahoma"/>
            <family val="2"/>
            <charset val="238"/>
          </rPr>
          <t>Uveďte o aký materiál sa jedná - môžete prepísať názov riadku (napr. na "farby pre maliara, drevo pre stolára")</t>
        </r>
      </text>
    </comment>
    <comment ref="C11" authorId="1">
      <text>
        <r>
          <rPr>
            <sz val="8"/>
            <color indexed="81"/>
            <rFont val="Tahoma"/>
            <family val="2"/>
            <charset val="238"/>
          </rPr>
          <t xml:space="preserve">Uveďte jednotku množstva - môžete prepísať názov riadku (napr.  Namiesto Názov napíšete napr. "Modelárska hlina" a namiesto Množstvo napíšete "tony" alebo "počet kusov" alebo "litre"  </t>
        </r>
      </text>
    </comment>
    <comment ref="C15" authorId="1">
      <text>
        <r>
          <rPr>
            <sz val="8"/>
            <color indexed="81"/>
            <rFont val="Tahoma"/>
            <family val="2"/>
            <charset val="238"/>
          </rPr>
          <t xml:space="preserve">Uveďte jednotku množstva - môžete prepísať názov riadku (napr.  Namiesto Názov napíšete napr. "Modelárska hlina" a namiesto Množstvo napíšete "tony" alebo "počet kusov" alebo "litre"  </t>
        </r>
      </text>
    </comment>
    <comment ref="C19" authorId="1">
      <text>
        <r>
          <rPr>
            <sz val="8"/>
            <color indexed="81"/>
            <rFont val="Tahoma"/>
            <family val="2"/>
            <charset val="238"/>
          </rPr>
          <t xml:space="preserve">Uveďte jednotku množstva - môžete prepísať názov riadku (napr.  Namiesto Názov napíšete napr. "Modelárska hlina" a namiesto Množstvo napíšete "tony" alebo "počet kusov" alebo "litre"  </t>
        </r>
      </text>
    </comment>
    <comment ref="C23" authorId="1">
      <text>
        <r>
          <rPr>
            <sz val="8"/>
            <color indexed="81"/>
            <rFont val="Tahoma"/>
            <family val="2"/>
            <charset val="238"/>
          </rPr>
          <t>Je možné že vo Vašom projekte budete kalkulovať s viac ako štyrmi položkami spotreby materiálu. V takom prípade môžete doplniť vlastné položky spotreby materiálu (bude však potrebné upraviť sumárny vzorec) alebo môžete spotrebu materiálu vykalkulovať na samostatnom liste.</t>
        </r>
      </text>
    </comment>
    <comment ref="C27" authorId="1">
      <text>
        <r>
          <rPr>
            <sz val="8"/>
            <color indexed="81"/>
            <rFont val="Tahoma"/>
            <family val="2"/>
            <charset val="238"/>
          </rPr>
          <t>Uveďte jednotku množstva - môžete prepísať názov riadku (namiesto Názov napíšete napr. "Elektrická energia" a namiesto Množstvo napíšete "kWh"   
do spotreby energií patrí nielen spotreba elektrickej energie, ale aj výdavky na teplo / chlad, vodné / stočné a pod.</t>
        </r>
      </text>
    </comment>
    <comment ref="C31" authorId="1">
      <text>
        <r>
          <rPr>
            <sz val="8"/>
            <color indexed="81"/>
            <rFont val="Tahoma"/>
            <family val="2"/>
            <charset val="238"/>
          </rPr>
          <t>Uveďte jednotku množstva - môžete prepísať názov riadku (namiesto Názov napíšete napr. "Elektrická energia" a namiesto Množstvo napíšete "kWh"   
do spotreby energií patrí nielen spotreba elektrickej energie, ale aj výdavky na teplo / chlad, vodné / stočné a pod.</t>
        </r>
      </text>
    </comment>
    <comment ref="C35" authorId="1">
      <text>
        <r>
          <rPr>
            <sz val="8"/>
            <color indexed="81"/>
            <rFont val="Tahoma"/>
            <family val="2"/>
            <charset val="238"/>
          </rPr>
          <t>Uveďte jednotku množstva - môžete prepísať názov riadku (namiesto Názov napíšete napr. "Elektrická energia" a namiesto Množstvo napíšete "kWh"   
do spotreby energií patrí nielen spotreba elektrickej energie, ale aj výdavky na teplo / chlad, vodné / stočné a pod.</t>
        </r>
      </text>
    </comment>
    <comment ref="C56" authorId="0">
      <text>
        <r>
          <rPr>
            <b/>
            <sz val="9"/>
            <color indexed="81"/>
            <rFont val="Tahoma"/>
            <family val="2"/>
            <charset val="238"/>
          </rPr>
          <t>:</t>
        </r>
        <r>
          <rPr>
            <sz val="9"/>
            <color indexed="81"/>
            <rFont val="Tahoma"/>
            <family val="2"/>
            <charset val="238"/>
          </rPr>
          <t xml:space="preserve">
Do režijných výdavkoch je možné uviesť iba tie režijné náklady, ktoré sa dajú priamo priradiť k projektu. Pri vypĺňaní buďte opatrní a dobre zvážte hodnotu, ktorú sem vpíšete pretože v textovej časti CBA ju musíte podrobne popísať a obhájiť jej potrebu.
Jedná sa o výdavky typu:
prenájom priestorov, správa budov, upratovanie. Ak máte tieto činnosti definované v zmluvách o nájme, resp. dodávateľských zmluvách exaktne definovaných na projektovú činnosť, resp. na projekt.</t>
        </r>
      </text>
    </comment>
    <comment ref="C58" authorId="1">
      <text>
        <r>
          <rPr>
            <sz val="8"/>
            <color indexed="81"/>
            <rFont val="Tahoma"/>
            <family val="2"/>
            <charset val="238"/>
          </rPr>
          <t>Uveďte o aké výdavky sa jedná (môžete prepísať názov riadku).</t>
        </r>
      </text>
    </comment>
  </commentList>
</comments>
</file>

<file path=xl/comments6.xml><?xml version="1.0" encoding="utf-8"?>
<comments xmlns="http://schemas.openxmlformats.org/spreadsheetml/2006/main">
  <authors>
    <author>lenka.tupekova</author>
    <author>Michal Mrva</author>
  </authors>
  <commentList>
    <comment ref="A5" authorId="0">
      <text>
        <r>
          <rPr>
            <b/>
            <sz val="9"/>
            <color indexed="81"/>
            <rFont val="Tahoma"/>
            <family val="2"/>
            <charset val="238"/>
          </rPr>
          <t>lenka.tupekova:</t>
        </r>
        <r>
          <rPr>
            <sz val="9"/>
            <color indexed="81"/>
            <rFont val="Tahoma"/>
            <family val="2"/>
            <charset val="238"/>
          </rPr>
          <t xml:space="preserve">
výpočet vnútorného výnosového percenta, t.j. minimálna hodnota rizika započítaného ako diskont vo výške 5%)</t>
        </r>
      </text>
    </comment>
    <comment ref="A8" authorId="1">
      <text>
        <r>
          <rPr>
            <sz val="8"/>
            <color indexed="81"/>
            <rFont val="Tahoma"/>
            <family val="2"/>
            <charset val="238"/>
          </rPr>
          <t>Uveďte celkovú sumu, ktorá bude z poskytnutého úveru čerpaná v danom roku.</t>
        </r>
      </text>
    </comment>
  </commentList>
</comments>
</file>

<file path=xl/comments7.xml><?xml version="1.0" encoding="utf-8"?>
<comments xmlns="http://schemas.openxmlformats.org/spreadsheetml/2006/main">
  <authors>
    <author>Stvrtecky, Miroslav</author>
    <author>lenka.tupekova</author>
  </authors>
  <commentList>
    <comment ref="A7" authorId="0">
      <text>
        <r>
          <rPr>
            <sz val="8"/>
            <color indexed="81"/>
            <rFont val="Tahoma"/>
            <family val="2"/>
            <charset val="238"/>
          </rPr>
          <t>Pre účely vypracovania tohto finančného modelu sa predpokladajú iba daňové odpisy</t>
        </r>
      </text>
    </comment>
    <comment ref="C8" authorId="1">
      <text>
        <r>
          <rPr>
            <b/>
            <sz val="9"/>
            <color indexed="81"/>
            <rFont val="Tahoma"/>
            <family val="2"/>
            <charset val="238"/>
          </rPr>
          <t>:</t>
        </r>
        <r>
          <rPr>
            <sz val="9"/>
            <color indexed="81"/>
            <rFont val="Tahoma"/>
            <family val="2"/>
            <charset val="238"/>
          </rPr>
          <t xml:space="preserve">
ak žiadateľ vyplní tabuľku rozpočtu v liste Rozpočet vrátane údajov o odpisovej skupine, metóde odpisovania a roku zaradenia, tak odpisy nakúpeného majetku budú vypočítané automaticky</t>
        </r>
      </text>
    </comment>
    <comment ref="G8" authorId="1">
      <text>
        <r>
          <rPr>
            <b/>
            <sz val="9"/>
            <color indexed="81"/>
            <rFont val="Tahoma"/>
            <family val="2"/>
            <charset val="238"/>
          </rPr>
          <t>:</t>
        </r>
        <r>
          <rPr>
            <sz val="9"/>
            <color indexed="81"/>
            <rFont val="Tahoma"/>
            <family val="2"/>
            <charset val="238"/>
          </rPr>
          <t xml:space="preserve">
do bielych buniek žiadateľ môže uviesť výšku novonakúpeného majetku (obnovu majetku nakúpeného z rozpočtu projektu), 
hodnotu vpíše do riadku prislúchajúceho správnej odpisovej skupine
</t>
        </r>
      </text>
    </comment>
  </commentList>
</comments>
</file>

<file path=xl/comments8.xml><?xml version="1.0" encoding="utf-8"?>
<comments xmlns="http://schemas.openxmlformats.org/spreadsheetml/2006/main">
  <authors>
    <author>lenka.tupekova</author>
  </authors>
  <commentList>
    <comment ref="D7" authorId="0">
      <text>
        <r>
          <rPr>
            <b/>
            <sz val="9"/>
            <color indexed="81"/>
            <rFont val="Tahoma"/>
            <family val="2"/>
            <charset val="238"/>
          </rPr>
          <t>:</t>
        </r>
        <r>
          <rPr>
            <sz val="9"/>
            <color indexed="81"/>
            <rFont val="Tahoma"/>
            <family val="2"/>
            <charset val="238"/>
          </rPr>
          <t xml:space="preserve">
hodnota Odhadovaného peňažného príjmu novozazmluvnených kontraktov sa vpisuje automaticky zo súčtového riadku tabuľky uvedenej nižšie</t>
        </r>
      </text>
    </comment>
    <comment ref="D8" authorId="0">
      <text>
        <r>
          <rPr>
            <b/>
            <sz val="9"/>
            <color indexed="81"/>
            <rFont val="Tahoma"/>
            <family val="2"/>
            <charset val="238"/>
          </rPr>
          <t>:</t>
        </r>
        <r>
          <rPr>
            <sz val="9"/>
            <color indexed="81"/>
            <rFont val="Tahoma"/>
            <family val="2"/>
            <charset val="238"/>
          </rPr>
          <t xml:space="preserve">
hodnota Prevádzkových výdavkov v prvom roku po ukončení realizácie aktivít projektu (fyzickom ukončení) sa vpisuje automaticky z listu Peňažných tokov projektu z roku 2019.
Pr.: realizácia aktivít  projektu 10/2017-09/2018; prvý rok po ukončení realizácie aktivít projektu bude 2019
V prípade ak rok 2019 nie je prvým rokom po ukončení realizácie aktivít projektu, žiadateľ si môže sám uviesť  výšku prevádzkových výdavkov (z listu Výdavky na prevádzku) pre prvý rok po ukončení realizácie aktivít projektu</t>
        </r>
      </text>
    </comment>
    <comment ref="B11" authorId="0">
      <text>
        <r>
          <rPr>
            <b/>
            <sz val="9"/>
            <color indexed="81"/>
            <rFont val="Tahoma"/>
            <family val="2"/>
            <charset val="238"/>
          </rPr>
          <t>:</t>
        </r>
        <r>
          <rPr>
            <sz val="9"/>
            <color indexed="81"/>
            <rFont val="Tahoma"/>
            <family val="2"/>
            <charset val="238"/>
          </rPr>
          <t xml:space="preserve">
ak sa číselná hodnota prevádzkových príjmov zafarbí na červeno, jedná sa o chybu zadania odhadovaného objemu novozazmluvnených kontraktov. Ten nesmie byť vyšší ako ročné prevádzkové príjmy projektu.</t>
        </r>
      </text>
    </comment>
    <comment ref="D11" authorId="0">
      <text>
        <r>
          <rPr>
            <b/>
            <sz val="9"/>
            <color indexed="81"/>
            <rFont val="Tahoma"/>
            <family val="2"/>
            <charset val="238"/>
          </rPr>
          <t>:</t>
        </r>
        <r>
          <rPr>
            <sz val="9"/>
            <color indexed="81"/>
            <rFont val="Tahoma"/>
            <family val="2"/>
            <charset val="238"/>
          </rPr>
          <t xml:space="preserve">
hodnota Prevádzkových príjmov v prvom roku po ukončení realizácie aktivít projektu sa vpisuje automaticky z listu Peňažných tokov projektu pre rok 2019
V prípade ak rok 2019 nie je prvým rokom po ukončení realizácie aktivít projektu,žiadateľ si môže sám uviesť výšku prevádzkových príjmov (z listu Prevádzkové príjmy) pre prvý rok po ukončení realizácie aktivít projektu</t>
        </r>
      </text>
    </comment>
    <comment ref="D40" authorId="0">
      <text>
        <r>
          <rPr>
            <b/>
            <sz val="9"/>
            <color indexed="81"/>
            <rFont val="Tahoma"/>
            <family val="2"/>
            <charset val="238"/>
          </rPr>
          <t>:</t>
        </r>
        <r>
          <rPr>
            <sz val="9"/>
            <color indexed="81"/>
            <rFont val="Tahoma"/>
            <family val="2"/>
            <charset val="238"/>
          </rPr>
          <t xml:space="preserve">
Do tejto tabuľky žiadateľ uvádza iba predpokladané kontrakty, ktoré majú súvis s projektom. Môžu byť:
- reálne, zazmluvnené Zmluvou o budúcej zmluve
- potenciálne, kde predpokladáte uzavretie takejto zmluvy</t>
        </r>
      </text>
    </comment>
    <comment ref="F41" authorId="0">
      <text>
        <r>
          <rPr>
            <sz val="9"/>
            <color indexed="81"/>
            <rFont val="Tahoma"/>
            <family val="2"/>
            <charset val="238"/>
          </rPr>
          <t>vyberte si predmet na aký bude zmluva uzavretá</t>
        </r>
      </text>
    </comment>
    <comment ref="G41" authorId="0">
      <text>
        <r>
          <rPr>
            <b/>
            <sz val="9"/>
            <color indexed="81"/>
            <rFont val="Tahoma"/>
            <family val="2"/>
            <charset val="238"/>
          </rPr>
          <t>:</t>
        </r>
        <r>
          <rPr>
            <sz val="9"/>
            <color indexed="81"/>
            <rFont val="Tahoma"/>
            <family val="2"/>
            <charset val="238"/>
          </rPr>
          <t xml:space="preserve">
žiadateľ vyplní:
1. objem ročných príjmov na základe odhadu, následne ich podrobne popíše v textovej časti finančnej analýzy
2. objem reálnych odberateľských zmlúv, pričom tieto zmluvy priloží do príloh k finančnej analýze projektu </t>
        </r>
      </text>
    </comment>
    <comment ref="G62" authorId="0">
      <text>
        <r>
          <rPr>
            <b/>
            <sz val="9"/>
            <color indexed="81"/>
            <rFont val="Tahoma"/>
            <family val="2"/>
            <charset val="238"/>
          </rPr>
          <t>:</t>
        </r>
        <r>
          <rPr>
            <sz val="9"/>
            <color indexed="81"/>
            <rFont val="Tahoma"/>
            <family val="2"/>
            <charset val="238"/>
          </rPr>
          <t xml:space="preserve">
POZOR: </t>
        </r>
        <r>
          <rPr>
            <b/>
            <i/>
            <sz val="9"/>
            <color indexed="81"/>
            <rFont val="Tahoma"/>
            <family val="2"/>
            <charset val="238"/>
          </rPr>
          <t xml:space="preserve">súčet </t>
        </r>
        <r>
          <rPr>
            <sz val="9"/>
            <color indexed="81"/>
            <rFont val="Tahoma"/>
            <family val="2"/>
            <charset val="238"/>
          </rPr>
          <t xml:space="preserve">novozazmluvnených kontraktov </t>
        </r>
        <r>
          <rPr>
            <b/>
            <i/>
            <sz val="9"/>
            <color indexed="81"/>
            <rFont val="Tahoma"/>
            <family val="2"/>
            <charset val="238"/>
          </rPr>
          <t>nesmie presiahnuť ročné prevádzkové príjmy projektu</t>
        </r>
      </text>
    </comment>
  </commentList>
</comments>
</file>

<file path=xl/comments9.xml><?xml version="1.0" encoding="utf-8"?>
<comments xmlns="http://schemas.openxmlformats.org/spreadsheetml/2006/main">
  <authors>
    <author>lenka.tupekova</author>
  </authors>
  <commentList>
    <comment ref="B3" authorId="0">
      <text>
        <r>
          <rPr>
            <b/>
            <sz val="9"/>
            <color indexed="81"/>
            <rFont val="Tahoma"/>
            <family val="2"/>
            <charset val="238"/>
          </rPr>
          <t>:</t>
        </r>
        <r>
          <rPr>
            <sz val="9"/>
            <color indexed="81"/>
            <rFont val="Tahoma"/>
            <family val="2"/>
            <charset val="238"/>
          </rPr>
          <t xml:space="preserve">
sem sa automaticky uvedú prevádzkové príjmy projektu (z listu Prevádzkové príjmy) za prvé tri roky projektu</t>
        </r>
      </text>
    </comment>
    <comment ref="B4" authorId="0">
      <text>
        <r>
          <rPr>
            <b/>
            <sz val="9"/>
            <color indexed="81"/>
            <rFont val="Tahoma"/>
            <family val="2"/>
            <charset val="238"/>
          </rPr>
          <t>:</t>
        </r>
        <r>
          <rPr>
            <sz val="9"/>
            <color indexed="81"/>
            <rFont val="Tahoma"/>
            <family val="2"/>
            <charset val="238"/>
          </rPr>
          <t xml:space="preserve">
sem sa automaticky uvedú prevádzkové výdavky projektu (z listu Výdavky na prevádzku) za prvé tri roky projektu</t>
        </r>
      </text>
    </comment>
    <comment ref="B5" authorId="0">
      <text>
        <r>
          <rPr>
            <b/>
            <sz val="9"/>
            <color indexed="81"/>
            <rFont val="Tahoma"/>
            <family val="2"/>
            <charset val="238"/>
          </rPr>
          <t>:</t>
        </r>
        <r>
          <rPr>
            <sz val="9"/>
            <color indexed="81"/>
            <rFont val="Tahoma"/>
            <family val="2"/>
            <charset val="238"/>
          </rPr>
          <t xml:space="preserve">
Hrubým ziskom sa pre účely výpočtu rozumie rozdiel medzi príjmami a výdavkami projektu. 
Výpočet prebehne automaticky.</t>
        </r>
      </text>
    </comment>
    <comment ref="G6" authorId="0">
      <text>
        <r>
          <rPr>
            <b/>
            <sz val="9"/>
            <color indexed="81"/>
            <rFont val="Tahoma"/>
            <family val="2"/>
            <charset val="238"/>
          </rPr>
          <t>:</t>
        </r>
        <r>
          <rPr>
            <sz val="9"/>
            <color indexed="81"/>
            <rFont val="Tahoma"/>
            <family val="2"/>
            <charset val="238"/>
          </rPr>
          <t xml:space="preserve">
sem sa uvedú</t>
        </r>
        <r>
          <rPr>
            <b/>
            <i/>
            <sz val="9"/>
            <color indexed="81"/>
            <rFont val="Tahoma"/>
            <family val="2"/>
            <charset val="238"/>
          </rPr>
          <t xml:space="preserve"> všetky investície do inovácie produktu</t>
        </r>
        <r>
          <rPr>
            <sz val="9"/>
            <color indexed="81"/>
            <rFont val="Tahoma"/>
            <family val="2"/>
            <charset val="238"/>
          </rPr>
          <t xml:space="preserve">, ktoré vie žiadateľ priradiť k produktu z projektu (t.j. investície napr. na zaplatenie grafika - dizajnéra, ktorý už v predchádzajúcom období vytvoril logo/značku pre produkt, ktorý sa bude tvoriť pomocou projektu) 
Uvedené hodnoty by mali byť </t>
        </r>
        <r>
          <rPr>
            <b/>
            <i/>
            <sz val="9"/>
            <color indexed="81"/>
            <rFont val="Tahoma"/>
            <family val="2"/>
            <charset val="238"/>
          </rPr>
          <t xml:space="preserve">výlučne kladné hodnoty. </t>
        </r>
        <r>
          <rPr>
            <sz val="9"/>
            <color indexed="81"/>
            <rFont val="Tahoma"/>
            <family val="2"/>
            <charset val="238"/>
          </rPr>
          <t xml:space="preserve">V prípade nezadania žiadnych údajov, resp. údajov s nulovou hodnotou alebo hodnotou nižšou ako nula nie je možné RoPDE vypočítať a žiadateľovi bude pridelených 0 bodov. 
najvhodnejšie sú údaje ku ktorým vie žiadateľ </t>
        </r>
        <r>
          <rPr>
            <b/>
            <sz val="9"/>
            <color indexed="81"/>
            <rFont val="Tahoma"/>
            <family val="2"/>
            <charset val="238"/>
          </rPr>
          <t xml:space="preserve">predložiť aj </t>
        </r>
        <r>
          <rPr>
            <sz val="9"/>
            <color indexed="81"/>
            <rFont val="Tahoma"/>
            <family val="2"/>
            <charset val="238"/>
          </rPr>
          <t>informáciu o jednotlivých položkách nákladov na vývoj</t>
        </r>
        <r>
          <rPr>
            <b/>
            <sz val="9"/>
            <color indexed="81"/>
            <rFont val="Tahoma"/>
            <family val="2"/>
            <charset val="238"/>
          </rPr>
          <t xml:space="preserve"> </t>
        </r>
        <r>
          <rPr>
            <sz val="9"/>
            <color indexed="81"/>
            <rFont val="Tahoma"/>
            <family val="2"/>
            <charset val="238"/>
          </rPr>
          <t xml:space="preserve">(z akých položiek sa skladajú) 
najvhodnejšie sú údaje </t>
        </r>
        <r>
          <rPr>
            <b/>
            <sz val="9"/>
            <color indexed="81"/>
            <rFont val="Tahoma"/>
            <family val="2"/>
            <charset val="238"/>
          </rPr>
          <t xml:space="preserve">maximálne za posledné 3 účtovné roky
</t>
        </r>
        <r>
          <rPr>
            <sz val="9"/>
            <color indexed="81"/>
            <rFont val="Tahoma"/>
            <family val="2"/>
            <charset val="238"/>
          </rPr>
          <t>uvedené sa detailne popíše v textovej časti finančnej analýzy</t>
        </r>
      </text>
    </comment>
    <comment ref="D14" authorId="0">
      <text>
        <r>
          <rPr>
            <b/>
            <sz val="9"/>
            <color indexed="81"/>
            <rFont val="Tahoma"/>
            <family val="2"/>
            <charset val="238"/>
          </rPr>
          <t>:</t>
        </r>
        <r>
          <rPr>
            <sz val="9"/>
            <color indexed="81"/>
            <rFont val="Tahoma"/>
            <family val="2"/>
            <charset val="238"/>
          </rPr>
          <t xml:space="preserve">
Za rozhodujúce obdobie pre stanovenie RoPDE sa považuje prvý celý kalendárny rok prevádzky projektu.
Pr.: Ak žiadateľ začne prevádzku projektu napr. 04/2018, potom prvým celým rokom prevádzky projektu je rok 2019</t>
        </r>
      </text>
    </comment>
  </commentList>
</comments>
</file>

<file path=xl/sharedStrings.xml><?xml version="1.0" encoding="utf-8"?>
<sst xmlns="http://schemas.openxmlformats.org/spreadsheetml/2006/main" count="670" uniqueCount="356">
  <si>
    <r>
      <t xml:space="preserve">Údaje uvádzajte </t>
    </r>
    <r>
      <rPr>
        <b/>
        <i/>
        <sz val="10"/>
        <rFont val="Arial Narrow"/>
        <family val="2"/>
        <charset val="238"/>
      </rPr>
      <t>v EUR</t>
    </r>
  </si>
  <si>
    <t>Vstupná cena v jednotlivých rokoch</t>
  </si>
  <si>
    <t>Odpisová skupina</t>
  </si>
  <si>
    <t xml:space="preserve"> Doba odpisovania</t>
  </si>
  <si>
    <t>Spolu</t>
  </si>
  <si>
    <t>Odpisy - daňové</t>
  </si>
  <si>
    <t>Odp. skup.</t>
  </si>
  <si>
    <t>Odpis v prvom roku</t>
  </si>
  <si>
    <t xml:space="preserve"> Doba odp.</t>
  </si>
  <si>
    <t>Suma odpisov v jednotlivých rokoch</t>
  </si>
  <si>
    <t>Pomocný výpočet - (čerpanie + splátky úveru)</t>
  </si>
  <si>
    <t>Úroková sadzba úveru</t>
  </si>
  <si>
    <t>Čerpanie úveru</t>
  </si>
  <si>
    <t>Splátky úveru</t>
  </si>
  <si>
    <t>istina</t>
  </si>
  <si>
    <t>úrok</t>
  </si>
  <si>
    <t>splátka spolu</t>
  </si>
  <si>
    <t>Množstvo</t>
  </si>
  <si>
    <t>Cena za jednotku</t>
  </si>
  <si>
    <t>množstvo x cena</t>
  </si>
  <si>
    <r>
      <t xml:space="preserve">Údaje uvádzajte </t>
    </r>
    <r>
      <rPr>
        <b/>
        <i/>
        <sz val="10"/>
        <rFont val="Arial"/>
        <family val="2"/>
        <charset val="238"/>
      </rPr>
      <t>v EUR</t>
    </r>
  </si>
  <si>
    <t>Výška odvodov zamestnávateľa</t>
  </si>
  <si>
    <t>Počet pracovníkov</t>
  </si>
  <si>
    <t>Priame mzdy vrátane odvodov</t>
  </si>
  <si>
    <t xml:space="preserve">Opravy a údržba </t>
  </si>
  <si>
    <t>Režijné výdavky</t>
  </si>
  <si>
    <t>Iné výdavky 2</t>
  </si>
  <si>
    <t>Iné výdavky 3</t>
  </si>
  <si>
    <t>Ročné výdavky na brutto mzdy</t>
  </si>
  <si>
    <t>Mesačná brutto mzda</t>
  </si>
  <si>
    <t>Suma bez DPH</t>
  </si>
  <si>
    <t>Suma s DPH</t>
  </si>
  <si>
    <t>Suma DPH</t>
  </si>
  <si>
    <t>Dátum zaradenia</t>
  </si>
  <si>
    <t>Metóda odpisovania</t>
  </si>
  <si>
    <t>Priame / Nepriame výdavky</t>
  </si>
  <si>
    <t>Oprávnenosť výdavkov</t>
  </si>
  <si>
    <t>Rok vynaloženia výdavku</t>
  </si>
  <si>
    <t>6.</t>
  </si>
  <si>
    <t>rovnomerná</t>
  </si>
  <si>
    <t>PV</t>
  </si>
  <si>
    <t>áno</t>
  </si>
  <si>
    <t>3.</t>
  </si>
  <si>
    <t>NV</t>
  </si>
  <si>
    <t>1.</t>
  </si>
  <si>
    <t>2.</t>
  </si>
  <si>
    <t>zrýchlená</t>
  </si>
  <si>
    <t>nie</t>
  </si>
  <si>
    <t>4.</t>
  </si>
  <si>
    <t>5.</t>
  </si>
  <si>
    <t>Označenie položky</t>
  </si>
  <si>
    <t>Názov položky</t>
  </si>
  <si>
    <t>Spolu nepriame výdavky</t>
  </si>
  <si>
    <t>SPOLU výdavky</t>
  </si>
  <si>
    <t>Názov a množstvo</t>
  </si>
  <si>
    <t>Spotreba materiálu</t>
  </si>
  <si>
    <t>Spolu spotreba materiálu</t>
  </si>
  <si>
    <t>Spotreba energií</t>
  </si>
  <si>
    <t>Spolu spotreba energií</t>
  </si>
  <si>
    <t>Osobné náklady</t>
  </si>
  <si>
    <t>PREVÁDZOVÉ VÝDAVKY</t>
  </si>
  <si>
    <t>Spolu priame výdavky projektu</t>
  </si>
  <si>
    <t xml:space="preserve">Priame výdavky </t>
  </si>
  <si>
    <t>Podiel zdrojov EÚ</t>
  </si>
  <si>
    <t>Podiel zdrojov ŠR</t>
  </si>
  <si>
    <t>Stredný podnik</t>
  </si>
  <si>
    <t>Malý podnik</t>
  </si>
  <si>
    <t>Názov projektu:</t>
  </si>
  <si>
    <t>Žiadateľ:</t>
  </si>
  <si>
    <t>Diskontný faktor</t>
  </si>
  <si>
    <t>Diskontované investičné výdavky</t>
  </si>
  <si>
    <t>Diskontované čisté výnosy - celkové</t>
  </si>
  <si>
    <t>Diskontované čisté výnosy - pomerná časť</t>
  </si>
  <si>
    <t>Výška medzery vo financovaní (finančného gapu)</t>
  </si>
  <si>
    <t>Referenčné obdobie</t>
  </si>
  <si>
    <t>Začiatok realizácie projektu</t>
  </si>
  <si>
    <t>Referenčné obdobie projektu</t>
  </si>
  <si>
    <t>Spolufinancovanie žiadateľa</t>
  </si>
  <si>
    <t>Príjmy z prevádzky</t>
  </si>
  <si>
    <t>Kladné peňažné toky</t>
  </si>
  <si>
    <t>Oprávnené investičné výdavky</t>
  </si>
  <si>
    <t>Neoprávnené investičné výdavky</t>
  </si>
  <si>
    <t>Obnova zariadenia s kratšou životnosťou</t>
  </si>
  <si>
    <t>Výdavky na prevádzku</t>
  </si>
  <si>
    <t>Splátky úveru - istina</t>
  </si>
  <si>
    <t>Splátky úveru - úrok</t>
  </si>
  <si>
    <t>Daň z príjmu</t>
  </si>
  <si>
    <t>Záporné peňažné toky</t>
  </si>
  <si>
    <t>Celkové peňažné toky</t>
  </si>
  <si>
    <t>Kumulované peňažné toky</t>
  </si>
  <si>
    <t>Čisté výnosy</t>
  </si>
  <si>
    <t>Doplňujúce údaje</t>
  </si>
  <si>
    <t>Rezerva na stavebné práce</t>
  </si>
  <si>
    <t>Investičné výdavky bez rezervy</t>
  </si>
  <si>
    <t>Zostatková hodnota majetku</t>
  </si>
  <si>
    <t>Zostatková hodnota existujúceho majetku</t>
  </si>
  <si>
    <t>Peňažné toky bez grantu</t>
  </si>
  <si>
    <t>Peňažné toky s grantom</t>
  </si>
  <si>
    <t>Kumulované toky bez grantu</t>
  </si>
  <si>
    <t>Kumulované toky s grantom</t>
  </si>
  <si>
    <t>VMV/C</t>
  </si>
  <si>
    <t>VMV/B</t>
  </si>
  <si>
    <t>Doba návratnosti bez grantu</t>
  </si>
  <si>
    <t>Doba návratnosti s grantom</t>
  </si>
  <si>
    <t>Bod zvratu</t>
  </si>
  <si>
    <t>Ak ste v hárku "Peňažné toky projektu" vykonali nejakú zmenu, podrobne ju popíšte tu alebo v textovej časti finančnej analýzy.</t>
  </si>
  <si>
    <t>Názov skupiny výdavkov</t>
  </si>
  <si>
    <t>Oprávnené výdavky
(v EUR)</t>
  </si>
  <si>
    <t>Neoprávnené výdavky (v EUR)</t>
  </si>
  <si>
    <t>Celkové výdavky
(v EUR)</t>
  </si>
  <si>
    <t>Podiel oprávnených výdavkov z celkových oprávnených výdavkov projektu (v %)</t>
  </si>
  <si>
    <t>Výdavky projektu bez rezervy</t>
  </si>
  <si>
    <t>Iné neoprávnené výdavky</t>
  </si>
  <si>
    <t>DPH</t>
  </si>
  <si>
    <t>Percentuálne rozdelenie investičných výdavkov na jednotlivé roky realizácie projektu</t>
  </si>
  <si>
    <t>Rok</t>
  </si>
  <si>
    <t>Oprávnené 
výdavky
%</t>
  </si>
  <si>
    <t>Neoprávnené výdavky
%</t>
  </si>
  <si>
    <t>Neoprávnené výdavky
(v EUR)</t>
  </si>
  <si>
    <t>Celkové výdavky projektu (v EUR)</t>
  </si>
  <si>
    <t>Požadovaná výška nenávratného finančného príspevku (v EUR)</t>
  </si>
  <si>
    <t>Intenzita pomoci  (v %)</t>
  </si>
  <si>
    <t>Zdroje žiadateľa na spolufinancovanie projektu (v EUR)</t>
  </si>
  <si>
    <t>Predpokladaný príjem z projektu (v EUR) - pomerná časť</t>
  </si>
  <si>
    <t>Kód a názov skupiny výdavkov</t>
  </si>
  <si>
    <t>Oprávnené výdavky
zadávané do ITMS2014+
(v EUR)</t>
  </si>
  <si>
    <t>Finančný plán (v bežných cenách)</t>
  </si>
  <si>
    <t>Podiel na oprávnených výdavkoch</t>
  </si>
  <si>
    <t>Podiel na COV po PFK</t>
  </si>
  <si>
    <t>Výška zdrojov financovania COV po PFK</t>
  </si>
  <si>
    <t>Oprávnené výdavky podľa čl. 55 (A = B + E)</t>
  </si>
  <si>
    <t>Nenávratný fin. príspevok (B = C + D) v pomere k A</t>
  </si>
  <si>
    <t>NFP</t>
  </si>
  <si>
    <t>COV</t>
  </si>
  <si>
    <t>EÚ (C) v pomere k A</t>
  </si>
  <si>
    <t>ITMS</t>
  </si>
  <si>
    <t>ŠR (D) v pomere k A</t>
  </si>
  <si>
    <t>Oprávnené výdavky</t>
  </si>
  <si>
    <t>FA</t>
  </si>
  <si>
    <t>Žiadateľ (E) v pomere k A</t>
  </si>
  <si>
    <t>Nenávratný fin. príspevok</t>
  </si>
  <si>
    <t>Rozdiel</t>
  </si>
  <si>
    <t>Neoprávnené výdavky ako COV - COVV (F = G - A)</t>
  </si>
  <si>
    <t>EÚ</t>
  </si>
  <si>
    <t>Celkové oprávnené výdavky po PFK (G)</t>
  </si>
  <si>
    <t>ŠR</t>
  </si>
  <si>
    <t>Nenávratný fin. príspevok (B = C + D) v pomere ku G</t>
  </si>
  <si>
    <t>Žiadateľ</t>
  </si>
  <si>
    <t>EÚ (C) v pomere ku G</t>
  </si>
  <si>
    <t>ŠR (D) v pomere ku G</t>
  </si>
  <si>
    <t>Žiadateľ (E_1) v pomere ku G, (E_1 = F + E)</t>
  </si>
  <si>
    <t>Neoprávnené výdavky po PFK (H)</t>
  </si>
  <si>
    <t>Prepočet investičných výdavkov na stále ceny</t>
  </si>
  <si>
    <t>Celkové výdavky projektu (I = G + H)</t>
  </si>
  <si>
    <t>Miera inflácie</t>
  </si>
  <si>
    <t>Odúročiteľ</t>
  </si>
  <si>
    <t>Rezerva na stavebné 
práce - oprávnená
(v EUR)</t>
  </si>
  <si>
    <t>Rezerva na stavebné práce - neoprávnená
(v EUR)</t>
  </si>
  <si>
    <t>013 - Softvér</t>
  </si>
  <si>
    <t>014 - Oceniteľné práva</t>
  </si>
  <si>
    <t>021 - Stavby</t>
  </si>
  <si>
    <t>022 - Samostatné hnuteľné veci a súbory hnuteľných vecí</t>
  </si>
  <si>
    <t>023 - Dopravné prostriedky</t>
  </si>
  <si>
    <t>027 - Pozemky</t>
  </si>
  <si>
    <t>029 - Ostatný dlhodobý hmotný majetok</t>
  </si>
  <si>
    <t>112 - Zásoby</t>
  </si>
  <si>
    <t>502 - Spotreba energie</t>
  </si>
  <si>
    <t>503 - Spotreba ostatných neskladovateľných dodávok</t>
  </si>
  <si>
    <t>512 - Cestovné náhrady</t>
  </si>
  <si>
    <t>518 - Ostatné služby</t>
  </si>
  <si>
    <t>521 - Mzdové výdavky</t>
  </si>
  <si>
    <t>568 - Ostatné finančné výdavky</t>
  </si>
  <si>
    <t>930 - Rezerva na nepredvídané výdavky</t>
  </si>
  <si>
    <t>Rezerva na stavebné práce - spolu
(v EUR)</t>
  </si>
  <si>
    <t>Spolu výdavky na rezervy</t>
  </si>
  <si>
    <t>Oprávnené výdavky bez rezervy</t>
  </si>
  <si>
    <t>Neoprávnené výdavky bez rezervy</t>
  </si>
  <si>
    <t>Oprávnené výdavky celkom</t>
  </si>
  <si>
    <t>Neoprávnené výdavky celkom</t>
  </si>
  <si>
    <t>Oprávnené výdavky na rezervou</t>
  </si>
  <si>
    <t>Neoprávnené výdavky na rezervou</t>
  </si>
  <si>
    <t>bez DPH</t>
  </si>
  <si>
    <t>s DPH</t>
  </si>
  <si>
    <t>Rozpočet projektu (v EUR)</t>
  </si>
  <si>
    <t xml:space="preserve"> Podrobný rozpočet projektu ( v EUR)</t>
  </si>
  <si>
    <t>Skupina výdavkov</t>
  </si>
  <si>
    <t>Intenzita pomoci z OP KKP</t>
  </si>
  <si>
    <t>Odpisy - Oprávnené výdavky</t>
  </si>
  <si>
    <t>Odpisy - Neoprávnené výdavky</t>
  </si>
  <si>
    <t>Odpisy - Výdavky spolu</t>
  </si>
  <si>
    <t>Príspevok z IROP</t>
  </si>
  <si>
    <t>Odpisy celkom</t>
  </si>
  <si>
    <t>Odpisy znižujúce základ dane</t>
  </si>
  <si>
    <t>Odpisy nezahŕňané do základu dane - Výdavky budúcich období (rozpúšťanie)</t>
  </si>
  <si>
    <t>Spolufinancovanie žiadateľa z OV</t>
  </si>
  <si>
    <t>Spolufinancovanie žiadateľa z NV</t>
  </si>
  <si>
    <t>Pomocný výpočet -  pre daň z príjmu - stále ceny</t>
  </si>
  <si>
    <t>Pomocný výpočet - pre daň z príjmu - bežné ceny</t>
  </si>
  <si>
    <t>Pomocný výpočet-doba návratnosti bez grantu</t>
  </si>
  <si>
    <t>Pomocný výpočet-doba návratnosti s grantom</t>
  </si>
  <si>
    <t>diskont</t>
  </si>
  <si>
    <t>vnutorna miera navratnosti</t>
  </si>
  <si>
    <t>PRÍJMY Z PREVÁDZKY</t>
  </si>
  <si>
    <t>Doba realizácie projektu v rokoch</t>
  </si>
  <si>
    <t>Je žiadateľ platcom DPH?</t>
  </si>
  <si>
    <t>Spolu priame a nepriame výdavky</t>
  </si>
  <si>
    <t>Aká je výška intenzity pomoci?</t>
  </si>
  <si>
    <t>Zdroje financovania projektu</t>
  </si>
  <si>
    <t>Začiatok fungovania podniku</t>
  </si>
  <si>
    <t>Počet rokov fungovania podniku</t>
  </si>
  <si>
    <t>Poradové číslo</t>
  </si>
  <si>
    <t>Názov dodávateľa</t>
  </si>
  <si>
    <t>Lokálna príslušnosť dodávateľa</t>
  </si>
  <si>
    <t>Objem ročných dodávok (v EUR)</t>
  </si>
  <si>
    <t>Spolu objem ročných dodávok (v EUR)</t>
  </si>
  <si>
    <t>Zoznam dodávateľov žiadateľa a ich finančného obratu</t>
  </si>
  <si>
    <t>Príslušnosť k regiónu</t>
  </si>
  <si>
    <t>Slovensko</t>
  </si>
  <si>
    <t>Zoznam nových odberateľov žiadateľa a ich finančného obratu</t>
  </si>
  <si>
    <t>Názov odberateľa</t>
  </si>
  <si>
    <t>Objem ročných tržieb (v EUR)</t>
  </si>
  <si>
    <t>Počet odberateľov</t>
  </si>
  <si>
    <t>Počet odberateľských zmlúv</t>
  </si>
  <si>
    <t>Objem zazmluvnených odberateľských kontraktov</t>
  </si>
  <si>
    <t>Názov odberateľskej zmluvy</t>
  </si>
  <si>
    <t>Predmet zmluvy</t>
  </si>
  <si>
    <t>na kúpu tovarov</t>
  </si>
  <si>
    <t>na kúpu služieb</t>
  </si>
  <si>
    <t>Prvý rok prevádzky</t>
  </si>
  <si>
    <t>Podiel odhadovaného peňažného objemu novozazmluvnených kontraktov k prevádzkovým výdavkom v prvom roku prevádzky</t>
  </si>
  <si>
    <t xml:space="preserve">Vyhodnotenie kritéria </t>
  </si>
  <si>
    <r>
      <rPr>
        <sz val="10"/>
        <color theme="1"/>
        <rFont val="Symbol"/>
        <family val="1"/>
        <charset val="2"/>
      </rPr>
      <t>&lt;</t>
    </r>
    <r>
      <rPr>
        <sz val="10"/>
        <color theme="1"/>
        <rFont val="Arial"/>
        <family val="2"/>
        <charset val="238"/>
      </rPr>
      <t>2</t>
    </r>
  </si>
  <si>
    <t>≥2</t>
  </si>
  <si>
    <t>≥ 25%</t>
  </si>
  <si>
    <t>≥ 10%</t>
  </si>
  <si>
    <t>&gt; 50%</t>
  </si>
  <si>
    <t>&gt; 25%</t>
  </si>
  <si>
    <t>počet bodov</t>
  </si>
  <si>
    <t>Základ dane</t>
  </si>
  <si>
    <t>Hlavná aktivita projektu 1:</t>
  </si>
  <si>
    <t>Obstaranie hmotného a nehmotného majektu nevyhnutných pre výrobu a inovácie</t>
  </si>
  <si>
    <t>Hlavná aktivita projektu 2:</t>
  </si>
  <si>
    <t>019 - Ostatný dlhodobý nehmotný majetok</t>
  </si>
  <si>
    <t>Výdavky na rekonštrukcie, úpravu a obnovu budov v súvislosti s nákupom nových technológií, zariadení</t>
  </si>
  <si>
    <t xml:space="preserve">Hlavná aktivita projektu 3: </t>
  </si>
  <si>
    <t>Podpora marketingových aktivít (účasť na workshopoch, veľtrhoch, výstavách, propagácia miestnych výrobkov, spracovávanie marketingových stratégií pre miestne produkty, a pod.)</t>
  </si>
  <si>
    <t xml:space="preserve">Hlavná aktivita projektu 4: </t>
  </si>
  <si>
    <t xml:space="preserve">Hlavná aktivita projektu 5: </t>
  </si>
  <si>
    <t>RoPDE</t>
  </si>
  <si>
    <t>Náklady na vývoj</t>
  </si>
  <si>
    <t>RoPDE v rozhodujúcom období</t>
  </si>
  <si>
    <t>Doba realizácie projektu</t>
  </si>
  <si>
    <t>&gt;-1</t>
  </si>
  <si>
    <t>&gt;=-2</t>
  </si>
  <si>
    <t>Analýza odberateľov / PRÍJMOV</t>
  </si>
  <si>
    <t>Výška ročných prevádzkových príjmov</t>
  </si>
  <si>
    <t>Pozn.: je potrebné prekontrolovať, či prevádzkové príjmy dosiahnuté v prvom roku prevádzky sú vyššie ako suma objemu novozazmluvnených odberateľských kontraktov. Ak nie je vyššia, došlo ku chybnému zadaniu vstupných informácií. V tomto prípade vzorec vypočíta automaticky 0% a žiadateľ nezíska body za uvedené kritérium.</t>
  </si>
  <si>
    <t>Začiatok fungovania podniku (rok)</t>
  </si>
  <si>
    <t>Rok podávania žiadosti o NFP</t>
  </si>
  <si>
    <t>Podľa veľkosti podniku sa žiadateľ radí do</t>
  </si>
  <si>
    <t>mikro</t>
  </si>
  <si>
    <t>malého</t>
  </si>
  <si>
    <t>stredného</t>
  </si>
  <si>
    <t xml:space="preserve">Podľa regiónu sa žiadateľ radí do </t>
  </si>
  <si>
    <t>VRR</t>
  </si>
  <si>
    <t>MRR</t>
  </si>
  <si>
    <t>* MRR - málo rozvinutý región</t>
  </si>
  <si>
    <t>* VRR - viac rozvinutý región</t>
  </si>
  <si>
    <t>podniku.</t>
  </si>
  <si>
    <t>Hodnotiace kritériá</t>
  </si>
  <si>
    <t>Stupeň kooperácie projektu s lokálnymi produkčnými systémami</t>
  </si>
  <si>
    <t>Stupeň inovácie produktu alebo služby</t>
  </si>
  <si>
    <t>Stupeň prežitia podniku</t>
  </si>
  <si>
    <t>Počet bodov</t>
  </si>
  <si>
    <t>Výška intenzity pomoci</t>
  </si>
  <si>
    <t>Mikro podnik</t>
  </si>
  <si>
    <t>Zdroje EÚ</t>
  </si>
  <si>
    <t>Zdroje ŠR</t>
  </si>
  <si>
    <t>Zdoje žiadateľa</t>
  </si>
  <si>
    <t>511 - Opravy a udržiavanie - budov aj technológií</t>
  </si>
  <si>
    <t>Prenájmy priestorov a technológií pre účely výroby (malosériovej), inovácií alebo inovatívnej distribúcie (s výnimkou stálych maloobchodných prevádzok) mimo kreatívneho centra</t>
  </si>
  <si>
    <t>Podpora kreatívnej tvorby a produkcie pre účely jej ďalšej distribúcie s cieľom rastu MSP a tvorby pracovných miest</t>
  </si>
  <si>
    <r>
      <t xml:space="preserve"> Podporná aktivita projektu</t>
    </r>
    <r>
      <rPr>
        <sz val="10"/>
        <rFont val="Arial"/>
        <family val="2"/>
        <charset val="238"/>
      </rPr>
      <t xml:space="preserve"> (výdavky súvisiace s riadením projektu, publicitou, verejným obstarávaním a prípravou žiadosti o NFP)</t>
    </r>
  </si>
  <si>
    <t>&lt;-2</t>
  </si>
  <si>
    <t>Rozhodujúce obdobie pre stanovenie RoPDE</t>
  </si>
  <si>
    <t>(v EUR)</t>
  </si>
  <si>
    <t>(PDE)</t>
  </si>
  <si>
    <t>(GM = (A) - (B))</t>
  </si>
  <si>
    <t xml:space="preserve">Hrubý zisk </t>
  </si>
  <si>
    <t>(B)</t>
  </si>
  <si>
    <t>Prevádzkové výdavky</t>
  </si>
  <si>
    <t>(A)</t>
  </si>
  <si>
    <t>Prevádzkové príjmy</t>
  </si>
  <si>
    <t>Pozn.: ak je rozdiel "príjmy" - "výdavky" projektu kladné číslo a zároveň je kladné číslo aj (t.j. väčšie ako nula) hodnota nákladov na vývoj, potom je výsledok v intervale -1 a viac; ak je uvedený rozdiel projektu záporné číslo blízko nuly, RoPDE začne klesať pod úroveň -1. Čím tento rozdiel dosiahne väčšiu hodnotu, tým je výsledok RoPDE nižší (nižší ako -2)</t>
  </si>
  <si>
    <r>
      <t>(-1;</t>
    </r>
    <r>
      <rPr>
        <sz val="11"/>
        <color theme="1"/>
        <rFont val="Calibri"/>
        <family val="2"/>
        <charset val="238"/>
      </rPr>
      <t>∞)</t>
    </r>
  </si>
  <si>
    <t>&lt;-2;-1&gt;</t>
  </si>
  <si>
    <r>
      <t>(</t>
    </r>
    <r>
      <rPr>
        <sz val="11"/>
        <color theme="1"/>
        <rFont val="Calibri"/>
        <family val="2"/>
        <charset val="238"/>
      </rPr>
      <t>∞;-2)</t>
    </r>
  </si>
  <si>
    <t>10 bodov</t>
  </si>
  <si>
    <t>5 bodov</t>
  </si>
  <si>
    <t>0 bodov</t>
  </si>
  <si>
    <t xml:space="preserve">2.5 Stupeň inovácie produktu alebo služby </t>
  </si>
  <si>
    <t>Hodnotenie stupňa inovácie produktu alebo služby</t>
  </si>
  <si>
    <t>Hodnotenie stupňa prežitia podniku</t>
  </si>
  <si>
    <t>Dĺžka doby fungovania podniku pred podaním ŽoNFP</t>
  </si>
  <si>
    <t>&lt; 2 roky</t>
  </si>
  <si>
    <t>&gt; 2 roky</t>
  </si>
  <si>
    <t>(NK)</t>
  </si>
  <si>
    <t>(PV)</t>
  </si>
  <si>
    <t>Percentuálny podiel (NK/PV)</t>
  </si>
  <si>
    <t>&lt;25%;100%)</t>
  </si>
  <si>
    <t>&lt;50%;100%)</t>
  </si>
  <si>
    <t>&lt;25%;50%)</t>
  </si>
  <si>
    <t>&lt;10%;25%)</t>
  </si>
  <si>
    <t>&lt;0%;10%)</t>
  </si>
  <si>
    <t>&lt;0%;25%)</t>
  </si>
  <si>
    <t>Výška ročných prevádzkových výdavkov</t>
  </si>
  <si>
    <t>(PP)</t>
  </si>
  <si>
    <t>2.4 Stupeň prežitia podniku</t>
  </si>
  <si>
    <t>Hodnotenie stupňa kooperácie projektu s lokálnymi produkčnými systémami</t>
  </si>
  <si>
    <t>013 softvér</t>
  </si>
  <si>
    <t>014 oceniteľné práva</t>
  </si>
  <si>
    <t>019 ostatný dlhodobý nehmotný majetok</t>
  </si>
  <si>
    <t>021 stavby</t>
  </si>
  <si>
    <t>022 samostatné hnuteľné veci a súbory hnuteľných vecí</t>
  </si>
  <si>
    <t>029 ostatný dlhodobý hmotný majetok</t>
  </si>
  <si>
    <t>112 zásoby</t>
  </si>
  <si>
    <t>512 cestovné náhrady</t>
  </si>
  <si>
    <t>518 ostatné služby</t>
  </si>
  <si>
    <t>521 mzdové výdavky</t>
  </si>
  <si>
    <t>Jednotková cena bez DPH</t>
  </si>
  <si>
    <t>Počet jednotiek</t>
  </si>
  <si>
    <r>
      <t xml:space="preserve">2. Žiadateľ deklaroval realizáciu aktivít a činností v rámci lokálnych produkčných systémov formou </t>
    </r>
    <r>
      <rPr>
        <b/>
        <i/>
        <sz val="11"/>
        <color theme="1"/>
        <rFont val="Calibri"/>
        <family val="2"/>
        <charset val="238"/>
        <scheme val="minor"/>
      </rPr>
      <t>Opisu</t>
    </r>
  </si>
  <si>
    <t>Nájomné priestorov</t>
  </si>
  <si>
    <t>Iná intenzita pomoci</t>
  </si>
  <si>
    <t>Názov</t>
  </si>
  <si>
    <t>Iné výdavky 1</t>
  </si>
  <si>
    <t>3. Žiadateľ nedeklaroval realizáciu aktivít a činností v rámci lokálnych produkčných systémov</t>
  </si>
  <si>
    <t>Indikatívny počet získaných bodov</t>
  </si>
  <si>
    <t>Prevádzkové príjmy v prvom roku po ukončení realizácie aktivít projektu</t>
  </si>
  <si>
    <t>Prevádzkové výdavky v prvom roku po ukončení realizácie aktivít projektu</t>
  </si>
  <si>
    <t>Odhadovaný peňažný objem novozazmluvnených kontraktov v čase ukončenia realizácie aktivít projektov</t>
  </si>
  <si>
    <t>Pod pojmom ukončenie realizácie aktivít projektu sa pre účely vyhodnotenia a vypracovania finančnej analýzy rozumie fyzické ukončenie realizácie všetkých aktivít projektu (t.j. hlavných aj podporných aktivít projektu).</t>
  </si>
  <si>
    <t>DIČ žiadateľa</t>
  </si>
  <si>
    <t>Indikatívny počet bodov</t>
  </si>
  <si>
    <t xml:space="preserve">V ........................................... Dńa .............................                                          </t>
  </si>
  <si>
    <t xml:space="preserve"> Pečiatka a podpis štatutárneho orgánu</t>
  </si>
  <si>
    <t>............................................................</t>
  </si>
  <si>
    <t>Celkové oprávnené výdavky (v EUR)</t>
  </si>
  <si>
    <t>Celkové neoprávnené výdavky (v EUR)</t>
  </si>
  <si>
    <t>ABC</t>
  </si>
  <si>
    <t>BCD</t>
  </si>
  <si>
    <t>CDE</t>
  </si>
  <si>
    <t>DEF</t>
  </si>
  <si>
    <r>
      <t xml:space="preserve">1. Žiadateľ deklaroval realizáciu aktivít a činností v rámci lokálnych produkčných systémov formou </t>
    </r>
    <r>
      <rPr>
        <b/>
        <i/>
        <sz val="11"/>
        <color theme="1"/>
        <rFont val="Calibri"/>
        <family val="2"/>
        <charset val="238"/>
        <scheme val="minor"/>
      </rPr>
      <t>Zmlúv / Zmlúv o budúcich zmluvách / Objednávok</t>
    </r>
  </si>
  <si>
    <t>Výdavky projektu</t>
  </si>
  <si>
    <t>Oprávnené výdavky 
(v EUR)</t>
  </si>
</sst>
</file>

<file path=xl/styles.xml><?xml version="1.0" encoding="utf-8"?>
<styleSheet xmlns="http://schemas.openxmlformats.org/spreadsheetml/2006/main" xmlns:mc="http://schemas.openxmlformats.org/markup-compatibility/2006" xmlns:x14ac="http://schemas.microsoft.com/office/spreadsheetml/2009/9/ac" mc:Ignorable="x14ac">
  <numFmts count="27">
    <numFmt numFmtId="43" formatCode="_-* #,##0.00\ _€_-;\-* #,##0.00\ _€_-;_-* &quot;-&quot;??\ _€_-;_-@_-"/>
    <numFmt numFmtId="164" formatCode="_-* #,##0.00\ _K_č_-;\-* #,##0.00\ _K_č_-;_-* &quot;-&quot;??\ _K_č_-;_-@_-"/>
    <numFmt numFmtId="165" formatCode="0.0%"/>
    <numFmt numFmtId="166" formatCode="0.000"/>
    <numFmt numFmtId="167" formatCode="#,##0.000"/>
    <numFmt numFmtId="168" formatCode="#,##0.00000"/>
    <numFmt numFmtId="169" formatCode="#,##0.0000"/>
    <numFmt numFmtId="170" formatCode="#,##0.000000"/>
    <numFmt numFmtId="171" formatCode="#,##0.00\ &quot;€&quot;"/>
    <numFmt numFmtId="172" formatCode="_-* #,##0.00_-;\-* #,##0.00_-;_-* &quot;-&quot;??_-;_-@_-"/>
    <numFmt numFmtId="173" formatCode="mm/dd/yy"/>
    <numFmt numFmtId="174" formatCode="0_);[Red]\(0\)"/>
    <numFmt numFmtId="175" formatCode="_-* #,##0.00\ &quot;Kč&quot;_-;\-* #,##0.00\ &quot;Kč&quot;_-;_-* &quot;-&quot;??\ &quot;Kč&quot;_-;_-@_-"/>
    <numFmt numFmtId="176" formatCode="0.0000000%"/>
    <numFmt numFmtId="177" formatCode="#,##0.00_ ;[Red]\-#,##0.00\ "/>
    <numFmt numFmtId="178" formatCode="#,##0_ ;[Red]\-#,##0\ "/>
    <numFmt numFmtId="179" formatCode="#,##0.0"/>
    <numFmt numFmtId="180" formatCode="_-* #,##0.00\ _S_k_-;\-* #,##0.00\ _S_k_-;_-* &quot;-&quot;??\ _S_k_-;_-@_-"/>
    <numFmt numFmtId="181" formatCode="_-* #,##0\ _S_k_-;\-* #,##0\ _S_k_-;_-* &quot;-&quot;\ _S_k_-;_-@_-"/>
    <numFmt numFmtId="182" formatCode="0.00000000000000000000%"/>
    <numFmt numFmtId="183" formatCode="0.000000000000000%"/>
    <numFmt numFmtId="184" formatCode="_-* #,##0.00\ _S_k_-;\-* #,##0.00\ _S_k_-;_-* &quot;-&quot;\ _S_k_-;_-@_-"/>
    <numFmt numFmtId="185" formatCode="#,##0.0000\ [$EUR]"/>
    <numFmt numFmtId="186" formatCode="0.0000%"/>
    <numFmt numFmtId="187" formatCode="[$$-409]#,##0"/>
    <numFmt numFmtId="188" formatCode="#,##0.00\ [$EUR]"/>
    <numFmt numFmtId="189" formatCode="000\ 00"/>
  </numFmts>
  <fonts count="78" x14ac:knownFonts="1">
    <font>
      <sz val="11"/>
      <color theme="1"/>
      <name val="Calibri"/>
      <family val="2"/>
      <charset val="238"/>
      <scheme val="minor"/>
    </font>
    <font>
      <sz val="10"/>
      <name val="Arial CE"/>
      <charset val="238"/>
    </font>
    <font>
      <sz val="10"/>
      <name val="Arial Narrow"/>
      <family val="2"/>
      <charset val="238"/>
    </font>
    <font>
      <i/>
      <sz val="10"/>
      <name val="Arial Narrow"/>
      <family val="2"/>
      <charset val="238"/>
    </font>
    <font>
      <b/>
      <i/>
      <sz val="10"/>
      <name val="Arial Narrow"/>
      <family val="2"/>
      <charset val="238"/>
    </font>
    <font>
      <b/>
      <sz val="10"/>
      <name val="Arial Narrow"/>
      <family val="2"/>
      <charset val="238"/>
    </font>
    <font>
      <sz val="8"/>
      <color indexed="81"/>
      <name val="Tahoma"/>
      <family val="2"/>
      <charset val="238"/>
    </font>
    <font>
      <sz val="10"/>
      <name val="Arial CE"/>
      <family val="2"/>
      <charset val="238"/>
    </font>
    <font>
      <b/>
      <sz val="10"/>
      <name val="Arial CE"/>
      <family val="2"/>
      <charset val="238"/>
    </font>
    <font>
      <b/>
      <i/>
      <sz val="10"/>
      <name val="Arial CE"/>
      <family val="2"/>
      <charset val="238"/>
    </font>
    <font>
      <b/>
      <sz val="10"/>
      <name val="Arial"/>
      <family val="2"/>
      <charset val="238"/>
    </font>
    <font>
      <b/>
      <i/>
      <sz val="10"/>
      <name val="Arial"/>
      <family val="2"/>
      <charset val="238"/>
    </font>
    <font>
      <sz val="10"/>
      <name val="Arial"/>
      <family val="2"/>
      <charset val="238"/>
    </font>
    <font>
      <i/>
      <sz val="10"/>
      <name val="Arial"/>
      <family val="2"/>
      <charset val="238"/>
    </font>
    <font>
      <b/>
      <sz val="11"/>
      <name val="Arial Narrow"/>
      <family val="2"/>
      <charset val="238"/>
    </font>
    <font>
      <sz val="11"/>
      <color theme="1"/>
      <name val="Calibri"/>
      <family val="2"/>
      <charset val="238"/>
      <scheme val="minor"/>
    </font>
    <font>
      <b/>
      <sz val="11"/>
      <color theme="1"/>
      <name val="Calibri"/>
      <family val="2"/>
      <charset val="238"/>
      <scheme val="minor"/>
    </font>
    <font>
      <b/>
      <sz val="9"/>
      <color indexed="81"/>
      <name val="Tahoma"/>
      <family val="2"/>
      <charset val="238"/>
    </font>
    <font>
      <sz val="9"/>
      <color indexed="81"/>
      <name val="Tahoma"/>
      <family val="2"/>
      <charset val="238"/>
    </font>
    <font>
      <sz val="10"/>
      <color indexed="8"/>
      <name val="Arial"/>
      <family val="2"/>
      <charset val="238"/>
    </font>
    <font>
      <sz val="10"/>
      <name val="Helv"/>
    </font>
    <font>
      <sz val="11"/>
      <color indexed="8"/>
      <name val="Calibri"/>
      <family val="2"/>
      <charset val="238"/>
    </font>
    <font>
      <sz val="11"/>
      <color indexed="9"/>
      <name val="Calibri"/>
      <family val="2"/>
      <charset val="238"/>
    </font>
    <font>
      <sz val="11"/>
      <color indexed="20"/>
      <name val="Calibri"/>
      <family val="2"/>
      <charset val="238"/>
    </font>
    <font>
      <b/>
      <sz val="11"/>
      <color indexed="52"/>
      <name val="Calibri"/>
      <family val="2"/>
      <charset val="238"/>
    </font>
    <font>
      <b/>
      <sz val="11"/>
      <color indexed="8"/>
      <name val="Calibri"/>
      <family val="2"/>
      <charset val="238"/>
    </font>
    <font>
      <sz val="10"/>
      <name val="Arial"/>
      <family val="2"/>
    </font>
    <font>
      <i/>
      <sz val="11"/>
      <color indexed="23"/>
      <name val="Calibri"/>
      <family val="2"/>
      <charset val="238"/>
    </font>
    <font>
      <sz val="11"/>
      <color indexed="17"/>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u/>
      <sz val="11"/>
      <color theme="10"/>
      <name val="Calibri"/>
      <family val="2"/>
      <charset val="238"/>
      <scheme val="minor"/>
    </font>
    <font>
      <u/>
      <sz val="11"/>
      <color theme="10"/>
      <name val="Calibri"/>
      <family val="2"/>
      <charset val="238"/>
    </font>
    <font>
      <b/>
      <sz val="11"/>
      <color indexed="9"/>
      <name val="Calibri"/>
      <family val="2"/>
      <charset val="238"/>
    </font>
    <font>
      <sz val="11"/>
      <color indexed="62"/>
      <name val="Calibri"/>
      <family val="2"/>
      <charset val="238"/>
    </font>
    <font>
      <sz val="11"/>
      <color indexed="52"/>
      <name val="Calibri"/>
      <family val="2"/>
      <charset val="238"/>
    </font>
    <font>
      <b/>
      <sz val="18"/>
      <color indexed="56"/>
      <name val="Cambria"/>
      <family val="2"/>
      <charset val="238"/>
    </font>
    <font>
      <sz val="11"/>
      <color indexed="60"/>
      <name val="Calibri"/>
      <family val="2"/>
      <charset val="238"/>
    </font>
    <font>
      <sz val="8"/>
      <name val="Times New Roman"/>
      <family val="1"/>
      <charset val="238"/>
    </font>
    <font>
      <b/>
      <sz val="11"/>
      <color indexed="63"/>
      <name val="Calibri"/>
      <family val="2"/>
      <charset val="238"/>
    </font>
    <font>
      <sz val="9"/>
      <name val="Arial"/>
      <family val="2"/>
      <charset val="238"/>
    </font>
    <font>
      <b/>
      <sz val="10"/>
      <color indexed="8"/>
      <name val="Arial"/>
      <family val="2"/>
    </font>
    <font>
      <sz val="10"/>
      <color indexed="8"/>
      <name val="Arial"/>
      <family val="2"/>
    </font>
    <font>
      <sz val="11"/>
      <color indexed="10"/>
      <name val="Calibri"/>
      <family val="2"/>
      <charset val="238"/>
    </font>
    <font>
      <sz val="10"/>
      <color theme="1"/>
      <name val="Arial"/>
      <family val="2"/>
      <charset val="238"/>
    </font>
    <font>
      <b/>
      <sz val="10"/>
      <color theme="1"/>
      <name val="Arial"/>
      <family val="2"/>
      <charset val="238"/>
    </font>
    <font>
      <b/>
      <sz val="8"/>
      <color indexed="81"/>
      <name val="Tahoma"/>
      <family val="2"/>
      <charset val="238"/>
    </font>
    <font>
      <i/>
      <sz val="10"/>
      <name val="Arial CE"/>
      <family val="2"/>
      <charset val="238"/>
    </font>
    <font>
      <sz val="10"/>
      <color indexed="10"/>
      <name val="Arial Narrow"/>
      <family val="2"/>
      <charset val="238"/>
    </font>
    <font>
      <sz val="8"/>
      <color indexed="81"/>
      <name val="Tahoma"/>
      <family val="2"/>
    </font>
    <font>
      <sz val="9"/>
      <color indexed="81"/>
      <name val="Segoe UI"/>
      <family val="2"/>
      <charset val="238"/>
    </font>
    <font>
      <b/>
      <sz val="10"/>
      <color indexed="10"/>
      <name val="Arial"/>
      <family val="2"/>
      <charset val="238"/>
    </font>
    <font>
      <b/>
      <sz val="10"/>
      <color rgb="FFFF0000"/>
      <name val="Arial"/>
      <family val="2"/>
      <charset val="238"/>
    </font>
    <font>
      <sz val="8"/>
      <name val="Arial"/>
      <family val="2"/>
      <charset val="238"/>
    </font>
    <font>
      <b/>
      <sz val="8"/>
      <name val="Arial"/>
      <family val="2"/>
      <charset val="238"/>
    </font>
    <font>
      <b/>
      <sz val="18"/>
      <name val="Arial"/>
      <family val="2"/>
      <charset val="238"/>
    </font>
    <font>
      <sz val="10"/>
      <color theme="1"/>
      <name val="Symbol"/>
      <family val="1"/>
      <charset val="2"/>
    </font>
    <font>
      <sz val="10"/>
      <color theme="1"/>
      <name val="Calibri"/>
      <family val="2"/>
      <charset val="238"/>
    </font>
    <font>
      <sz val="10"/>
      <color theme="4" tint="0.79998168889431442"/>
      <name val="Arial"/>
      <family val="2"/>
      <charset val="238"/>
    </font>
    <font>
      <b/>
      <sz val="9"/>
      <color indexed="81"/>
      <name val="Segoe UI"/>
      <family val="2"/>
      <charset val="238"/>
    </font>
    <font>
      <i/>
      <sz val="9"/>
      <color theme="1"/>
      <name val="Arial"/>
      <family val="2"/>
      <charset val="238"/>
    </font>
    <font>
      <b/>
      <i/>
      <sz val="9"/>
      <color indexed="81"/>
      <name val="Tahoma"/>
      <family val="2"/>
      <charset val="238"/>
    </font>
    <font>
      <sz val="11"/>
      <color theme="0"/>
      <name val="Calibri"/>
      <family val="2"/>
      <charset val="238"/>
      <scheme val="minor"/>
    </font>
    <font>
      <sz val="11"/>
      <color theme="1"/>
      <name val="Calibri"/>
      <family val="2"/>
      <charset val="238"/>
    </font>
    <font>
      <b/>
      <i/>
      <sz val="11"/>
      <name val="Calibri"/>
      <family val="2"/>
      <charset val="238"/>
      <scheme val="minor"/>
    </font>
    <font>
      <sz val="11"/>
      <name val="Calibri"/>
      <family val="2"/>
      <charset val="238"/>
      <scheme val="minor"/>
    </font>
    <font>
      <b/>
      <i/>
      <sz val="11"/>
      <color theme="1"/>
      <name val="Calibri"/>
      <family val="2"/>
      <charset val="238"/>
      <scheme val="minor"/>
    </font>
    <font>
      <i/>
      <sz val="11"/>
      <color theme="1"/>
      <name val="Calibri"/>
      <family val="2"/>
      <charset val="238"/>
      <scheme val="minor"/>
    </font>
    <font>
      <b/>
      <sz val="11"/>
      <name val="Calibri"/>
      <family val="2"/>
      <charset val="238"/>
      <scheme val="minor"/>
    </font>
    <font>
      <sz val="11"/>
      <color rgb="FFC0C0C0"/>
      <name val="Calibri"/>
      <family val="2"/>
      <charset val="238"/>
      <scheme val="minor"/>
    </font>
    <font>
      <i/>
      <sz val="11"/>
      <name val="Calibri"/>
      <family val="2"/>
      <charset val="238"/>
      <scheme val="minor"/>
    </font>
    <font>
      <sz val="11"/>
      <color theme="4" tint="0.79998168889431442"/>
      <name val="Calibri"/>
      <family val="2"/>
      <charset val="238"/>
      <scheme val="minor"/>
    </font>
    <font>
      <b/>
      <i/>
      <sz val="12"/>
      <color theme="1"/>
      <name val="Calibri"/>
      <family val="2"/>
      <charset val="238"/>
      <scheme val="minor"/>
    </font>
    <font>
      <i/>
      <sz val="9"/>
      <color indexed="81"/>
      <name val="Tahoma"/>
      <family val="2"/>
      <charset val="238"/>
    </font>
    <font>
      <b/>
      <sz val="11"/>
      <color theme="4" tint="0.79998168889431442"/>
      <name val="Calibri"/>
      <family val="2"/>
      <charset val="238"/>
      <scheme val="minor"/>
    </font>
    <font>
      <sz val="10"/>
      <color theme="1"/>
      <name val="Calibri"/>
      <family val="2"/>
      <charset val="238"/>
      <scheme val="minor"/>
    </font>
    <font>
      <sz val="9"/>
      <color theme="1"/>
      <name val="Calibri"/>
      <family val="2"/>
      <charset val="238"/>
      <scheme val="minor"/>
    </font>
  </fonts>
  <fills count="32">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40"/>
        <bgColor indexed="64"/>
      </patternFill>
    </fill>
    <fill>
      <patternFill patternType="solid">
        <fgColor indexed="40"/>
      </patternFill>
    </fill>
    <fill>
      <patternFill patternType="solid">
        <fgColor theme="0" tint="-0.24994659260841701"/>
        <bgColor indexed="64"/>
      </patternFill>
    </fill>
    <fill>
      <patternFill patternType="solid">
        <fgColor theme="0"/>
        <bgColor indexed="64"/>
      </patternFill>
    </fill>
    <fill>
      <patternFill patternType="solid">
        <fgColor indexed="9"/>
        <bgColor indexed="64"/>
      </patternFill>
    </fill>
  </fills>
  <borders count="35">
    <border>
      <left/>
      <right/>
      <top/>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48"/>
      </left>
      <right style="thin">
        <color indexed="48"/>
      </right>
      <top style="thin">
        <color indexed="48"/>
      </top>
      <bottom style="thin">
        <color indexed="48"/>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s>
  <cellStyleXfs count="130">
    <xf numFmtId="0" fontId="0" fillId="0" borderId="0"/>
    <xf numFmtId="0" fontId="1" fillId="0" borderId="0"/>
    <xf numFmtId="164" fontId="1"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0" fontId="15" fillId="0" borderId="0"/>
    <xf numFmtId="0" fontId="19" fillId="0" borderId="0">
      <alignment vertical="top"/>
    </xf>
    <xf numFmtId="0" fontId="19" fillId="0" borderId="0">
      <alignment vertical="top"/>
    </xf>
    <xf numFmtId="0" fontId="20" fillId="0" borderId="0"/>
    <xf numFmtId="0" fontId="21" fillId="5" borderId="0" applyNumberFormat="0" applyBorder="0" applyAlignment="0" applyProtection="0"/>
    <xf numFmtId="0" fontId="21" fillId="6" borderId="0" applyNumberFormat="0" applyBorder="0" applyAlignment="0" applyProtection="0"/>
    <xf numFmtId="0" fontId="21" fillId="7" borderId="0" applyNumberFormat="0" applyBorder="0" applyAlignment="0" applyProtection="0"/>
    <xf numFmtId="0" fontId="21" fillId="8" borderId="0" applyNumberFormat="0" applyBorder="0" applyAlignment="0" applyProtection="0"/>
    <xf numFmtId="0" fontId="21" fillId="9" borderId="0" applyNumberFormat="0" applyBorder="0" applyAlignment="0" applyProtection="0"/>
    <xf numFmtId="0" fontId="21" fillId="10" borderId="0" applyNumberFormat="0" applyBorder="0" applyAlignment="0" applyProtection="0"/>
    <xf numFmtId="0" fontId="21" fillId="5" borderId="0" applyNumberFormat="0" applyBorder="0" applyAlignment="0" applyProtection="0"/>
    <xf numFmtId="0" fontId="21" fillId="6" borderId="0" applyNumberFormat="0" applyBorder="0" applyAlignment="0" applyProtection="0"/>
    <xf numFmtId="0" fontId="21" fillId="7" borderId="0" applyNumberFormat="0" applyBorder="0" applyAlignment="0" applyProtection="0"/>
    <xf numFmtId="0" fontId="21" fillId="8" borderId="0" applyNumberFormat="0" applyBorder="0" applyAlignment="0" applyProtection="0"/>
    <xf numFmtId="0" fontId="21" fillId="9" borderId="0" applyNumberFormat="0" applyBorder="0" applyAlignment="0" applyProtection="0"/>
    <xf numFmtId="0" fontId="21" fillId="10" borderId="0" applyNumberFormat="0" applyBorder="0" applyAlignment="0" applyProtection="0"/>
    <xf numFmtId="0" fontId="21" fillId="11" borderId="0" applyNumberFormat="0" applyBorder="0" applyAlignment="0" applyProtection="0"/>
    <xf numFmtId="0" fontId="21" fillId="12" borderId="0" applyNumberFormat="0" applyBorder="0" applyAlignment="0" applyProtection="0"/>
    <xf numFmtId="0" fontId="21" fillId="13" borderId="0" applyNumberFormat="0" applyBorder="0" applyAlignment="0" applyProtection="0"/>
    <xf numFmtId="0" fontId="21" fillId="8" borderId="0" applyNumberFormat="0" applyBorder="0" applyAlignment="0" applyProtection="0"/>
    <xf numFmtId="0" fontId="21" fillId="11" borderId="0" applyNumberFormat="0" applyBorder="0" applyAlignment="0" applyProtection="0"/>
    <xf numFmtId="0" fontId="21" fillId="14" borderId="0" applyNumberFormat="0" applyBorder="0" applyAlignment="0" applyProtection="0"/>
    <xf numFmtId="0" fontId="21" fillId="11" borderId="0" applyNumberFormat="0" applyBorder="0" applyAlignment="0" applyProtection="0"/>
    <xf numFmtId="0" fontId="21" fillId="12" borderId="0" applyNumberFormat="0" applyBorder="0" applyAlignment="0" applyProtection="0"/>
    <xf numFmtId="0" fontId="21" fillId="13" borderId="0" applyNumberFormat="0" applyBorder="0" applyAlignment="0" applyProtection="0"/>
    <xf numFmtId="0" fontId="21" fillId="8" borderId="0" applyNumberFormat="0" applyBorder="0" applyAlignment="0" applyProtection="0"/>
    <xf numFmtId="0" fontId="21" fillId="11" borderId="0" applyNumberFormat="0" applyBorder="0" applyAlignment="0" applyProtection="0"/>
    <xf numFmtId="0" fontId="21" fillId="14" borderId="0" applyNumberFormat="0" applyBorder="0" applyAlignment="0" applyProtection="0"/>
    <xf numFmtId="0" fontId="22" fillId="15" borderId="0" applyNumberFormat="0" applyBorder="0" applyAlignment="0" applyProtection="0"/>
    <xf numFmtId="0" fontId="22" fillId="12" borderId="0" applyNumberFormat="0" applyBorder="0" applyAlignment="0" applyProtection="0"/>
    <xf numFmtId="0" fontId="22" fillId="13" borderId="0" applyNumberFormat="0" applyBorder="0" applyAlignment="0" applyProtection="0"/>
    <xf numFmtId="0" fontId="22" fillId="16" borderId="0" applyNumberFormat="0" applyBorder="0" applyAlignment="0" applyProtection="0"/>
    <xf numFmtId="0" fontId="22" fillId="17" borderId="0" applyNumberFormat="0" applyBorder="0" applyAlignment="0" applyProtection="0"/>
    <xf numFmtId="0" fontId="22" fillId="18" borderId="0" applyNumberFormat="0" applyBorder="0" applyAlignment="0" applyProtection="0"/>
    <xf numFmtId="0" fontId="22" fillId="15" borderId="0" applyNumberFormat="0" applyBorder="0" applyAlignment="0" applyProtection="0"/>
    <xf numFmtId="0" fontId="22" fillId="12" borderId="0" applyNumberFormat="0" applyBorder="0" applyAlignment="0" applyProtection="0"/>
    <xf numFmtId="0" fontId="22" fillId="13" borderId="0" applyNumberFormat="0" applyBorder="0" applyAlignment="0" applyProtection="0"/>
    <xf numFmtId="0" fontId="22" fillId="16" borderId="0" applyNumberFormat="0" applyBorder="0" applyAlignment="0" applyProtection="0"/>
    <xf numFmtId="0" fontId="22" fillId="17" borderId="0" applyNumberFormat="0" applyBorder="0" applyAlignment="0" applyProtection="0"/>
    <xf numFmtId="0" fontId="22" fillId="18" borderId="0" applyNumberFormat="0" applyBorder="0" applyAlignment="0" applyProtection="0"/>
    <xf numFmtId="0" fontId="22" fillId="19" borderId="0" applyNumberFormat="0" applyBorder="0" applyAlignment="0" applyProtection="0"/>
    <xf numFmtId="0" fontId="22" fillId="20" borderId="0" applyNumberFormat="0" applyBorder="0" applyAlignment="0" applyProtection="0"/>
    <xf numFmtId="0" fontId="22" fillId="21" borderId="0" applyNumberFormat="0" applyBorder="0" applyAlignment="0" applyProtection="0"/>
    <xf numFmtId="0" fontId="22" fillId="16" borderId="0" applyNumberFormat="0" applyBorder="0" applyAlignment="0" applyProtection="0"/>
    <xf numFmtId="0" fontId="22" fillId="17" borderId="0" applyNumberFormat="0" applyBorder="0" applyAlignment="0" applyProtection="0"/>
    <xf numFmtId="0" fontId="22" fillId="22" borderId="0" applyNumberFormat="0" applyBorder="0" applyAlignment="0" applyProtection="0"/>
    <xf numFmtId="0" fontId="23" fillId="6" borderId="0" applyNumberFormat="0" applyBorder="0" applyAlignment="0" applyProtection="0"/>
    <xf numFmtId="0" fontId="24" fillId="23" borderId="1" applyNumberFormat="0" applyAlignment="0" applyProtection="0"/>
    <xf numFmtId="0" fontId="25" fillId="0" borderId="2" applyNumberFormat="0" applyFill="0" applyAlignment="0" applyProtection="0"/>
    <xf numFmtId="172" fontId="12" fillId="0" borderId="0" applyFont="0" applyFill="0" applyBorder="0" applyAlignment="0" applyProtection="0"/>
    <xf numFmtId="164" fontId="1"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173" fontId="26" fillId="0" borderId="0" applyFont="0" applyFill="0" applyBorder="0" applyAlignment="0" applyProtection="0"/>
    <xf numFmtId="0" fontId="27" fillId="0" borderId="0" applyNumberFormat="0" applyFill="0" applyBorder="0" applyAlignment="0" applyProtection="0"/>
    <xf numFmtId="174" fontId="26" fillId="0" borderId="0" applyFont="0" applyFill="0" applyBorder="0" applyAlignment="0" applyProtection="0"/>
    <xf numFmtId="0" fontId="28" fillId="7" borderId="0" applyNumberFormat="0" applyBorder="0" applyAlignment="0" applyProtection="0"/>
    <xf numFmtId="0" fontId="29" fillId="0" borderId="3" applyNumberFormat="0" applyFill="0" applyAlignment="0" applyProtection="0"/>
    <xf numFmtId="0" fontId="30" fillId="0" borderId="4" applyNumberFormat="0" applyFill="0" applyAlignment="0" applyProtection="0"/>
    <xf numFmtId="0" fontId="31" fillId="0" borderId="5" applyNumberFormat="0" applyFill="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alignment vertical="top"/>
      <protection locked="0"/>
    </xf>
    <xf numFmtId="0" fontId="34" fillId="24" borderId="6" applyNumberFormat="0" applyAlignment="0" applyProtection="0"/>
    <xf numFmtId="0" fontId="23" fillId="6" borderId="0" applyNumberFormat="0" applyBorder="0" applyAlignment="0" applyProtection="0"/>
    <xf numFmtId="0" fontId="35" fillId="10" borderId="1" applyNumberFormat="0" applyAlignment="0" applyProtection="0"/>
    <xf numFmtId="0" fontId="34" fillId="24" borderId="6" applyNumberFormat="0" applyAlignment="0" applyProtection="0"/>
    <xf numFmtId="0" fontId="36" fillId="0" borderId="7" applyNumberFormat="0" applyFill="0" applyAlignment="0" applyProtection="0"/>
    <xf numFmtId="175" fontId="1" fillId="0" borderId="0" applyFont="0" applyFill="0" applyBorder="0" applyAlignment="0" applyProtection="0"/>
    <xf numFmtId="0" fontId="37" fillId="0" borderId="0" applyNumberFormat="0" applyFill="0" applyBorder="0" applyAlignment="0" applyProtection="0"/>
    <xf numFmtId="0" fontId="38" fillId="25" borderId="0" applyNumberFormat="0" applyBorder="0" applyAlignment="0" applyProtection="0"/>
    <xf numFmtId="0" fontId="38" fillId="25" borderId="0" applyNumberFormat="0" applyBorder="0" applyAlignment="0" applyProtection="0"/>
    <xf numFmtId="0" fontId="20" fillId="0" borderId="0"/>
    <xf numFmtId="0" fontId="12" fillId="0" borderId="0"/>
    <xf numFmtId="0" fontId="15" fillId="0" borderId="0"/>
    <xf numFmtId="0" fontId="15" fillId="0" borderId="0"/>
    <xf numFmtId="0" fontId="15" fillId="0" borderId="0"/>
    <xf numFmtId="0" fontId="15" fillId="0" borderId="0"/>
    <xf numFmtId="0" fontId="15" fillId="0" borderId="0"/>
    <xf numFmtId="0" fontId="12" fillId="0" borderId="0"/>
    <xf numFmtId="0" fontId="12" fillId="0" borderId="0"/>
    <xf numFmtId="0" fontId="1" fillId="0" borderId="0"/>
    <xf numFmtId="0" fontId="15" fillId="0" borderId="0"/>
    <xf numFmtId="0" fontId="15" fillId="0" borderId="0"/>
    <xf numFmtId="0" fontId="15" fillId="0" borderId="0"/>
    <xf numFmtId="0" fontId="15" fillId="0" borderId="0"/>
    <xf numFmtId="0" fontId="15" fillId="0" borderId="0"/>
    <xf numFmtId="0" fontId="39" fillId="0" borderId="0"/>
    <xf numFmtId="0" fontId="1" fillId="0" borderId="0"/>
    <xf numFmtId="0" fontId="21" fillId="26" borderId="8" applyNumberFormat="0" applyFont="0" applyAlignment="0" applyProtection="0"/>
    <xf numFmtId="0" fontId="40" fillId="23" borderId="9" applyNumberFormat="0" applyAlignment="0" applyProtection="0"/>
    <xf numFmtId="9" fontId="1" fillId="0" borderId="0" applyFont="0" applyFill="0" applyBorder="0" applyAlignment="0" applyProtection="0"/>
    <xf numFmtId="9" fontId="12"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49" fontId="41" fillId="0" borderId="10">
      <alignment horizontal="center" vertical="center" wrapText="1"/>
    </xf>
    <xf numFmtId="0" fontId="41" fillId="0" borderId="10">
      <alignment horizontal="left" vertical="center" wrapText="1"/>
    </xf>
    <xf numFmtId="9" fontId="7" fillId="0" borderId="0" applyFont="0" applyFill="0" applyBorder="0" applyAlignment="0" applyProtection="0"/>
    <xf numFmtId="0" fontId="36" fillId="0" borderId="7" applyNumberFormat="0" applyFill="0" applyAlignment="0" applyProtection="0"/>
    <xf numFmtId="4" fontId="42" fillId="27" borderId="0" applyNumberFormat="0" applyProtection="0">
      <alignment horizontal="left" vertical="center" indent="1"/>
    </xf>
    <xf numFmtId="4" fontId="43" fillId="28" borderId="11" applyNumberFormat="0" applyProtection="0">
      <alignment horizontal="left" vertical="center" indent="1"/>
    </xf>
    <xf numFmtId="0" fontId="28" fillId="7" borderId="0" applyNumberFormat="0" applyBorder="0" applyAlignment="0" applyProtection="0"/>
    <xf numFmtId="49" fontId="26" fillId="0" borderId="0" applyFont="0" applyFill="0" applyBorder="0" applyAlignment="0" applyProtection="0"/>
    <xf numFmtId="0" fontId="44" fillId="0" borderId="0" applyNumberFormat="0" applyFill="0" applyBorder="0" applyAlignment="0" applyProtection="0"/>
    <xf numFmtId="0" fontId="37" fillId="0" borderId="0" applyNumberFormat="0" applyFill="0" applyBorder="0" applyAlignment="0" applyProtection="0"/>
    <xf numFmtId="0" fontId="25" fillId="0" borderId="2" applyNumberFormat="0" applyFill="0" applyAlignment="0" applyProtection="0"/>
    <xf numFmtId="0" fontId="27" fillId="0" borderId="0" applyNumberFormat="0" applyFill="0" applyBorder="0" applyAlignment="0" applyProtection="0"/>
    <xf numFmtId="0" fontId="44" fillId="0" borderId="0" applyNumberFormat="0" applyFill="0" applyBorder="0" applyAlignment="0" applyProtection="0"/>
    <xf numFmtId="0" fontId="22" fillId="19" borderId="0" applyNumberFormat="0" applyBorder="0" applyAlignment="0" applyProtection="0"/>
    <xf numFmtId="0" fontId="22" fillId="20" borderId="0" applyNumberFormat="0" applyBorder="0" applyAlignment="0" applyProtection="0"/>
    <xf numFmtId="0" fontId="22" fillId="21" borderId="0" applyNumberFormat="0" applyBorder="0" applyAlignment="0" applyProtection="0"/>
    <xf numFmtId="0" fontId="22" fillId="16" borderId="0" applyNumberFormat="0" applyBorder="0" applyAlignment="0" applyProtection="0"/>
    <xf numFmtId="0" fontId="22" fillId="17" borderId="0" applyNumberFormat="0" applyBorder="0" applyAlignment="0" applyProtection="0"/>
    <xf numFmtId="0" fontId="22" fillId="22" borderId="0" applyNumberFormat="0" applyBorder="0" applyAlignment="0" applyProtection="0"/>
    <xf numFmtId="9" fontId="1" fillId="0" borderId="0" applyFont="0" applyFill="0" applyBorder="0" applyAlignment="0" applyProtection="0"/>
    <xf numFmtId="185" fontId="1" fillId="0" borderId="0"/>
    <xf numFmtId="187" fontId="1" fillId="0" borderId="0"/>
    <xf numFmtId="187" fontId="12" fillId="0" borderId="0"/>
    <xf numFmtId="0" fontId="12" fillId="0" borderId="0"/>
    <xf numFmtId="0" fontId="12" fillId="0" borderId="0"/>
    <xf numFmtId="9" fontId="15" fillId="0" borderId="0" applyFont="0" applyFill="0" applyBorder="0" applyAlignment="0" applyProtection="0"/>
  </cellStyleXfs>
  <cellXfs count="520">
    <xf numFmtId="0" fontId="0" fillId="0" borderId="0" xfId="0"/>
    <xf numFmtId="0" fontId="2" fillId="2" borderId="0" xfId="1" applyFont="1" applyFill="1" applyProtection="1"/>
    <xf numFmtId="0" fontId="2" fillId="2" borderId="0" xfId="1" applyFont="1" applyFill="1" applyProtection="1">
      <protection locked="0"/>
    </xf>
    <xf numFmtId="3" fontId="3" fillId="2" borderId="0" xfId="1" applyNumberFormat="1" applyFont="1" applyFill="1" applyProtection="1"/>
    <xf numFmtId="1" fontId="4" fillId="2" borderId="0" xfId="1" applyNumberFormat="1" applyFont="1" applyFill="1" applyBorder="1" applyProtection="1"/>
    <xf numFmtId="0" fontId="5" fillId="2" borderId="0" xfId="1" applyFont="1" applyFill="1" applyProtection="1"/>
    <xf numFmtId="0" fontId="1" fillId="2" borderId="0" xfId="1" applyFill="1"/>
    <xf numFmtId="4" fontId="12" fillId="0" borderId="0" xfId="1" applyNumberFormat="1" applyFont="1" applyFill="1" applyBorder="1" applyProtection="1">
      <protection locked="0"/>
    </xf>
    <xf numFmtId="3" fontId="2" fillId="2" borderId="0" xfId="1" applyNumberFormat="1" applyFont="1" applyFill="1" applyProtection="1"/>
    <xf numFmtId="0" fontId="10" fillId="2" borderId="0" xfId="1" applyFont="1" applyFill="1" applyProtection="1"/>
    <xf numFmtId="3" fontId="11" fillId="2" borderId="0" xfId="1" applyNumberFormat="1" applyFont="1" applyFill="1" applyBorder="1" applyProtection="1"/>
    <xf numFmtId="0" fontId="12" fillId="2" borderId="0" xfId="1" applyFont="1" applyFill="1" applyProtection="1"/>
    <xf numFmtId="4" fontId="10" fillId="2" borderId="0" xfId="1" applyNumberFormat="1" applyFont="1" applyFill="1" applyProtection="1"/>
    <xf numFmtId="3" fontId="2" fillId="0" borderId="0" xfId="1" applyNumberFormat="1" applyFont="1" applyFill="1" applyProtection="1">
      <protection locked="0"/>
    </xf>
    <xf numFmtId="3" fontId="13" fillId="2" borderId="0" xfId="1" applyNumberFormat="1" applyFont="1" applyFill="1" applyProtection="1">
      <protection locked="0"/>
    </xf>
    <xf numFmtId="0" fontId="12" fillId="2" borderId="0" xfId="1" applyFont="1" applyFill="1" applyAlignment="1"/>
    <xf numFmtId="1" fontId="11" fillId="2" borderId="0" xfId="1" applyNumberFormat="1" applyFont="1" applyFill="1" applyBorder="1" applyProtection="1">
      <protection locked="0"/>
    </xf>
    <xf numFmtId="0" fontId="12" fillId="2" borderId="0" xfId="1" applyFont="1" applyFill="1"/>
    <xf numFmtId="0" fontId="10" fillId="2" borderId="0" xfId="1" applyFont="1" applyFill="1" applyAlignment="1">
      <alignment horizontal="left"/>
    </xf>
    <xf numFmtId="3" fontId="11" fillId="2" borderId="0" xfId="1" applyNumberFormat="1" applyFont="1" applyFill="1" applyBorder="1" applyProtection="1">
      <protection locked="0"/>
    </xf>
    <xf numFmtId="0" fontId="12" fillId="2" borderId="0" xfId="1" applyFont="1" applyFill="1" applyAlignment="1">
      <alignment horizontal="left"/>
    </xf>
    <xf numFmtId="0" fontId="13" fillId="2" borderId="0" xfId="1" applyFont="1" applyFill="1" applyAlignment="1"/>
    <xf numFmtId="167" fontId="12" fillId="2" borderId="0" xfId="1" applyNumberFormat="1" applyFont="1" applyFill="1"/>
    <xf numFmtId="4" fontId="12" fillId="2" borderId="0" xfId="1" applyNumberFormat="1" applyFont="1" applyFill="1"/>
    <xf numFmtId="0" fontId="13" fillId="2" borderId="0" xfId="1" applyFont="1" applyFill="1" applyAlignment="1">
      <alignment horizontal="left"/>
    </xf>
    <xf numFmtId="3" fontId="12" fillId="2" borderId="0" xfId="1" applyNumberFormat="1" applyFont="1" applyFill="1"/>
    <xf numFmtId="168" fontId="12" fillId="2" borderId="0" xfId="1" applyNumberFormat="1" applyFont="1" applyFill="1"/>
    <xf numFmtId="169" fontId="12" fillId="2" borderId="0" xfId="1" applyNumberFormat="1" applyFont="1" applyFill="1"/>
    <xf numFmtId="0" fontId="10" fillId="2" borderId="0" xfId="1" applyFont="1" applyFill="1" applyAlignment="1"/>
    <xf numFmtId="170" fontId="12" fillId="2" borderId="0" xfId="1" applyNumberFormat="1" applyFont="1" applyFill="1"/>
    <xf numFmtId="3" fontId="12" fillId="2" borderId="0" xfId="1" applyNumberFormat="1" applyFont="1" applyFill="1" applyProtection="1">
      <protection locked="0"/>
    </xf>
    <xf numFmtId="3" fontId="12" fillId="2" borderId="0" xfId="1" applyNumberFormat="1" applyFont="1" applyFill="1" applyAlignment="1" applyProtection="1">
      <alignment horizontal="right"/>
      <protection locked="0"/>
    </xf>
    <xf numFmtId="10" fontId="12" fillId="2" borderId="0" xfId="3" applyNumberFormat="1" applyFont="1" applyFill="1" applyProtection="1">
      <protection locked="0"/>
    </xf>
    <xf numFmtId="10" fontId="13" fillId="2" borderId="0" xfId="1" applyNumberFormat="1" applyFont="1" applyFill="1" applyAlignment="1">
      <alignment horizontal="right"/>
    </xf>
    <xf numFmtId="0" fontId="14" fillId="2" borderId="0" xfId="1" applyFont="1" applyFill="1" applyAlignment="1">
      <alignment horizontal="left"/>
    </xf>
    <xf numFmtId="0" fontId="14" fillId="2" borderId="0" xfId="1" applyFont="1" applyFill="1" applyAlignment="1"/>
    <xf numFmtId="4" fontId="10" fillId="2" borderId="0" xfId="1" applyNumberFormat="1" applyFont="1" applyFill="1" applyAlignment="1">
      <alignment horizontal="left"/>
    </xf>
    <xf numFmtId="4" fontId="10" fillId="2" borderId="0" xfId="1" applyNumberFormat="1" applyFont="1" applyFill="1" applyAlignment="1"/>
    <xf numFmtId="4" fontId="12" fillId="2" borderId="0" xfId="1" applyNumberFormat="1" applyFont="1" applyFill="1" applyAlignment="1"/>
    <xf numFmtId="4" fontId="10" fillId="2" borderId="0" xfId="1" applyNumberFormat="1" applyFont="1" applyFill="1"/>
    <xf numFmtId="0" fontId="10" fillId="2" borderId="0" xfId="1" applyFont="1" applyFill="1"/>
    <xf numFmtId="167" fontId="12" fillId="0" borderId="0" xfId="1" applyNumberFormat="1" applyFont="1" applyFill="1"/>
    <xf numFmtId="2" fontId="12" fillId="2" borderId="0" xfId="1" applyNumberFormat="1" applyFont="1" applyFill="1" applyAlignment="1">
      <alignment horizontal="left"/>
    </xf>
    <xf numFmtId="2" fontId="12" fillId="2" borderId="0" xfId="1" applyNumberFormat="1" applyFont="1" applyFill="1"/>
    <xf numFmtId="2" fontId="12" fillId="0" borderId="0" xfId="1" applyNumberFormat="1" applyFont="1" applyFill="1"/>
    <xf numFmtId="4" fontId="12" fillId="0" borderId="0" xfId="1" applyNumberFormat="1" applyFont="1" applyFill="1"/>
    <xf numFmtId="3" fontId="12" fillId="0" borderId="0" xfId="1" applyNumberFormat="1" applyFont="1" applyFill="1"/>
    <xf numFmtId="2" fontId="11" fillId="2" borderId="0" xfId="1" applyNumberFormat="1" applyFont="1" applyFill="1" applyAlignment="1"/>
    <xf numFmtId="2" fontId="11" fillId="2" borderId="0" xfId="1" applyNumberFormat="1" applyFont="1" applyFill="1"/>
    <xf numFmtId="0" fontId="11" fillId="2" borderId="0" xfId="1" applyFont="1" applyFill="1" applyAlignment="1">
      <alignment horizontal="left"/>
    </xf>
    <xf numFmtId="0" fontId="11" fillId="2" borderId="0" xfId="1" applyFont="1" applyFill="1" applyAlignment="1"/>
    <xf numFmtId="4" fontId="11" fillId="2" borderId="0" xfId="1" applyNumberFormat="1" applyFont="1" applyFill="1"/>
    <xf numFmtId="0" fontId="11" fillId="2" borderId="0" xfId="1" applyFont="1" applyFill="1"/>
    <xf numFmtId="0" fontId="11" fillId="2" borderId="0" xfId="1" applyFont="1" applyFill="1" applyAlignment="1">
      <alignment horizontal="right"/>
    </xf>
    <xf numFmtId="2" fontId="11" fillId="2" borderId="0" xfId="1" applyNumberFormat="1" applyFont="1" applyFill="1" applyAlignment="1">
      <alignment horizontal="right"/>
    </xf>
    <xf numFmtId="0" fontId="13" fillId="2" borderId="0" xfId="1" applyFont="1" applyFill="1" applyAlignment="1">
      <alignment horizontal="right"/>
    </xf>
    <xf numFmtId="2" fontId="12" fillId="2" borderId="0" xfId="1" applyNumberFormat="1" applyFont="1" applyFill="1" applyAlignment="1">
      <alignment horizontal="right"/>
    </xf>
    <xf numFmtId="2" fontId="13" fillId="2" borderId="0" xfId="1" applyNumberFormat="1" applyFont="1" applyFill="1" applyAlignment="1">
      <alignment horizontal="right"/>
    </xf>
    <xf numFmtId="4" fontId="12" fillId="2" borderId="0" xfId="1" applyNumberFormat="1" applyFont="1" applyFill="1" applyAlignment="1">
      <alignment horizontal="right"/>
    </xf>
    <xf numFmtId="4" fontId="13" fillId="2" borderId="0" xfId="1" applyNumberFormat="1" applyFont="1" applyFill="1" applyAlignment="1">
      <alignment horizontal="right"/>
    </xf>
    <xf numFmtId="3" fontId="13" fillId="2" borderId="0" xfId="1" applyNumberFormat="1" applyFont="1" applyFill="1" applyProtection="1"/>
    <xf numFmtId="0" fontId="13" fillId="2" borderId="0" xfId="1" applyFont="1" applyFill="1" applyAlignment="1" applyProtection="1"/>
    <xf numFmtId="0" fontId="10" fillId="2" borderId="0" xfId="1" applyFont="1" applyFill="1" applyAlignment="1" applyProtection="1">
      <alignment horizontal="left"/>
    </xf>
    <xf numFmtId="0" fontId="10" fillId="2" borderId="0" xfId="1" applyFont="1" applyFill="1" applyAlignment="1" applyProtection="1"/>
    <xf numFmtId="1" fontId="11" fillId="2" borderId="0" xfId="1" applyNumberFormat="1" applyFont="1" applyFill="1" applyBorder="1" applyProtection="1"/>
    <xf numFmtId="3" fontId="12" fillId="0" borderId="0" xfId="1" applyNumberFormat="1" applyFont="1" applyFill="1" applyProtection="1">
      <protection locked="0"/>
    </xf>
    <xf numFmtId="166" fontId="12" fillId="0" borderId="0" xfId="1" applyNumberFormat="1" applyFont="1" applyFill="1" applyProtection="1">
      <protection locked="0"/>
    </xf>
    <xf numFmtId="4" fontId="12" fillId="2" borderId="0" xfId="1" applyNumberFormat="1" applyFont="1" applyFill="1" applyProtection="1"/>
    <xf numFmtId="3" fontId="12" fillId="2" borderId="0" xfId="1" applyNumberFormat="1" applyFont="1" applyFill="1" applyProtection="1"/>
    <xf numFmtId="0" fontId="12" fillId="2" borderId="0" xfId="1" applyFont="1" applyFill="1" applyProtection="1">
      <protection locked="0"/>
    </xf>
    <xf numFmtId="166" fontId="12" fillId="2" borderId="0" xfId="1" applyNumberFormat="1" applyFont="1" applyFill="1" applyProtection="1">
      <protection locked="0"/>
    </xf>
    <xf numFmtId="3" fontId="11" fillId="2" borderId="0" xfId="1" applyNumberFormat="1" applyFont="1" applyFill="1" applyProtection="1"/>
    <xf numFmtId="3" fontId="12" fillId="3" borderId="0" xfId="1" applyNumberFormat="1" applyFont="1" applyFill="1" applyBorder="1" applyAlignment="1" applyProtection="1">
      <alignment wrapText="1"/>
    </xf>
    <xf numFmtId="3" fontId="12" fillId="3" borderId="0" xfId="1" applyNumberFormat="1" applyFont="1" applyFill="1" applyBorder="1" applyProtection="1"/>
    <xf numFmtId="0" fontId="12" fillId="3" borderId="0" xfId="1" applyFont="1" applyFill="1" applyProtection="1"/>
    <xf numFmtId="0" fontId="12" fillId="2" borderId="0" xfId="1" applyFont="1" applyFill="1" applyAlignment="1" applyProtection="1">
      <alignment vertical="center"/>
    </xf>
    <xf numFmtId="0" fontId="12" fillId="2" borderId="0" xfId="1" applyFont="1" applyFill="1" applyAlignment="1" applyProtection="1">
      <alignment horizontal="center"/>
      <protection locked="0"/>
    </xf>
    <xf numFmtId="0" fontId="12" fillId="2" borderId="0" xfId="1" applyFont="1" applyFill="1" applyAlignment="1" applyProtection="1">
      <alignment horizontal="center" vertical="center" wrapText="1"/>
    </xf>
    <xf numFmtId="0" fontId="12" fillId="2" borderId="0" xfId="1" applyFont="1" applyFill="1" applyAlignment="1" applyProtection="1">
      <alignment wrapText="1"/>
    </xf>
    <xf numFmtId="3" fontId="13" fillId="2" borderId="0" xfId="2" applyNumberFormat="1" applyFont="1" applyFill="1" applyProtection="1"/>
    <xf numFmtId="0" fontId="13" fillId="2" borderId="0" xfId="1" applyFont="1" applyFill="1" applyProtection="1"/>
    <xf numFmtId="3" fontId="12" fillId="2" borderId="0" xfId="2" applyNumberFormat="1" applyFont="1" applyFill="1" applyProtection="1"/>
    <xf numFmtId="3" fontId="12" fillId="2" borderId="0" xfId="1" applyNumberFormat="1" applyFont="1" applyFill="1" applyAlignment="1" applyProtection="1">
      <alignment wrapText="1"/>
    </xf>
    <xf numFmtId="0" fontId="12" fillId="2" borderId="0" xfId="1" applyFont="1" applyFill="1" applyAlignment="1" applyProtection="1">
      <alignment horizontal="center"/>
    </xf>
    <xf numFmtId="3" fontId="10" fillId="2" borderId="0" xfId="2" applyNumberFormat="1" applyFont="1" applyFill="1" applyProtection="1"/>
    <xf numFmtId="0" fontId="12" fillId="2" borderId="0" xfId="1" applyFont="1" applyFill="1" applyAlignment="1">
      <alignment horizontal="center" vertical="center" wrapText="1"/>
    </xf>
    <xf numFmtId="0" fontId="12" fillId="2" borderId="0" xfId="1" applyFont="1" applyFill="1" applyAlignment="1">
      <alignment wrapText="1"/>
    </xf>
    <xf numFmtId="0" fontId="12" fillId="2" borderId="0" xfId="1" applyFont="1" applyFill="1" applyAlignment="1">
      <alignment horizontal="center"/>
    </xf>
    <xf numFmtId="3" fontId="12" fillId="2" borderId="0" xfId="2" applyNumberFormat="1" applyFont="1" applyFill="1"/>
    <xf numFmtId="3" fontId="2" fillId="2" borderId="0" xfId="1" applyNumberFormat="1" applyFont="1" applyFill="1" applyAlignment="1" applyProtection="1"/>
    <xf numFmtId="3" fontId="2" fillId="4" borderId="0" xfId="1" applyNumberFormat="1" applyFont="1" applyFill="1" applyProtection="1"/>
    <xf numFmtId="3" fontId="5" fillId="2" borderId="0" xfId="1" applyNumberFormat="1" applyFont="1" applyFill="1" applyProtection="1"/>
    <xf numFmtId="3" fontId="7" fillId="2" borderId="0" xfId="1" applyNumberFormat="1" applyFont="1" applyFill="1" applyProtection="1"/>
    <xf numFmtId="0" fontId="3" fillId="2" borderId="0" xfId="1" applyNumberFormat="1" applyFont="1" applyFill="1" applyProtection="1"/>
    <xf numFmtId="3" fontId="3" fillId="2" borderId="0" xfId="1" applyNumberFormat="1" applyFont="1" applyFill="1" applyBorder="1" applyAlignment="1" applyProtection="1">
      <alignment horizontal="left"/>
    </xf>
    <xf numFmtId="3" fontId="9" fillId="2" borderId="0" xfId="1" applyNumberFormat="1" applyFont="1" applyFill="1" applyProtection="1"/>
    <xf numFmtId="3" fontId="3" fillId="2" borderId="0" xfId="1" applyNumberFormat="1" applyFont="1" applyFill="1" applyBorder="1" applyProtection="1"/>
    <xf numFmtId="3" fontId="48" fillId="2" borderId="0" xfId="1" applyNumberFormat="1" applyFont="1" applyFill="1" applyProtection="1"/>
    <xf numFmtId="3" fontId="2" fillId="2" borderId="0" xfId="1" applyNumberFormat="1" applyFont="1" applyFill="1" applyBorder="1" applyProtection="1"/>
    <xf numFmtId="4" fontId="2" fillId="2" borderId="0" xfId="1" applyNumberFormat="1" applyFont="1" applyFill="1" applyBorder="1" applyProtection="1"/>
    <xf numFmtId="3" fontId="5" fillId="2" borderId="0" xfId="1" applyNumberFormat="1" applyFont="1" applyFill="1" applyBorder="1" applyProtection="1"/>
    <xf numFmtId="177" fontId="5" fillId="2" borderId="0" xfId="1" applyNumberFormat="1" applyFont="1" applyFill="1" applyBorder="1" applyAlignment="1" applyProtection="1">
      <alignment horizontal="right"/>
    </xf>
    <xf numFmtId="177" fontId="5" fillId="2" borderId="0" xfId="1" applyNumberFormat="1" applyFont="1" applyFill="1" applyBorder="1" applyProtection="1"/>
    <xf numFmtId="3" fontId="8" fillId="2" borderId="0" xfId="1" applyNumberFormat="1" applyFont="1" applyFill="1" applyProtection="1"/>
    <xf numFmtId="178" fontId="2" fillId="2" borderId="0" xfId="1" applyNumberFormat="1" applyFont="1" applyFill="1" applyBorder="1" applyAlignment="1" applyProtection="1">
      <alignment horizontal="right"/>
    </xf>
    <xf numFmtId="178" fontId="2" fillId="2" borderId="0" xfId="1" applyNumberFormat="1" applyFont="1" applyFill="1" applyBorder="1" applyProtection="1"/>
    <xf numFmtId="9" fontId="2" fillId="2" borderId="0" xfId="4" applyFont="1" applyFill="1" applyBorder="1" applyProtection="1"/>
    <xf numFmtId="3" fontId="7" fillId="2" borderId="0" xfId="1" applyNumberFormat="1" applyFont="1" applyFill="1" applyBorder="1" applyProtection="1"/>
    <xf numFmtId="0" fontId="12" fillId="2" borderId="12" xfId="1" applyFont="1" applyFill="1" applyBorder="1" applyAlignment="1" applyProtection="1">
      <alignment vertical="top" wrapText="1"/>
    </xf>
    <xf numFmtId="180" fontId="12" fillId="2" borderId="12" xfId="1" applyNumberFormat="1" applyFont="1" applyFill="1" applyBorder="1" applyAlignment="1" applyProtection="1">
      <alignment vertical="center"/>
    </xf>
    <xf numFmtId="9" fontId="12" fillId="2" borderId="12" xfId="4" applyNumberFormat="1" applyFont="1" applyFill="1" applyBorder="1" applyAlignment="1" applyProtection="1">
      <alignment horizontal="center" vertical="center"/>
    </xf>
    <xf numFmtId="3" fontId="12" fillId="2" borderId="12" xfId="1" applyNumberFormat="1" applyFont="1" applyFill="1" applyBorder="1" applyAlignment="1" applyProtection="1">
      <alignment horizontal="center" vertical="center"/>
    </xf>
    <xf numFmtId="180" fontId="12" fillId="2" borderId="12" xfId="1" applyNumberFormat="1" applyFont="1" applyFill="1" applyBorder="1" applyAlignment="1" applyProtection="1">
      <alignment horizontal="center" vertical="center"/>
    </xf>
    <xf numFmtId="0" fontId="12" fillId="2" borderId="0" xfId="1" applyFont="1" applyFill="1" applyBorder="1" applyAlignment="1" applyProtection="1"/>
    <xf numFmtId="9" fontId="52" fillId="2" borderId="0" xfId="4" applyFont="1" applyFill="1" applyBorder="1" applyAlignment="1" applyProtection="1">
      <alignment horizontal="center"/>
    </xf>
    <xf numFmtId="181" fontId="12" fillId="2" borderId="0" xfId="1" applyNumberFormat="1" applyFont="1" applyFill="1" applyBorder="1" applyAlignment="1" applyProtection="1"/>
    <xf numFmtId="43" fontId="10" fillId="2" borderId="0" xfId="1" applyNumberFormat="1" applyFont="1" applyFill="1" applyAlignment="1" applyProtection="1"/>
    <xf numFmtId="180" fontId="10" fillId="2" borderId="0" xfId="1" applyNumberFormat="1" applyFont="1" applyFill="1" applyAlignment="1" applyProtection="1"/>
    <xf numFmtId="181" fontId="10" fillId="2" borderId="0" xfId="1" applyNumberFormat="1" applyFont="1" applyFill="1" applyAlignment="1" applyProtection="1"/>
    <xf numFmtId="43" fontId="12" fillId="2" borderId="12" xfId="1" applyNumberFormat="1" applyFont="1" applyFill="1" applyBorder="1" applyAlignment="1" applyProtection="1">
      <alignment vertical="center"/>
    </xf>
    <xf numFmtId="10" fontId="12" fillId="2" borderId="12" xfId="4" applyNumberFormat="1" applyFont="1" applyFill="1" applyBorder="1" applyAlignment="1" applyProtection="1">
      <alignment horizontal="center" vertical="center"/>
    </xf>
    <xf numFmtId="182" fontId="12" fillId="2" borderId="0" xfId="1" applyNumberFormat="1" applyFont="1" applyFill="1" applyProtection="1"/>
    <xf numFmtId="3" fontId="12" fillId="2" borderId="19" xfId="1" applyNumberFormat="1" applyFont="1" applyFill="1" applyBorder="1" applyAlignment="1" applyProtection="1"/>
    <xf numFmtId="2" fontId="12" fillId="2" borderId="19" xfId="1" applyNumberFormat="1" applyFont="1" applyFill="1" applyBorder="1" applyAlignment="1" applyProtection="1">
      <alignment horizontal="center"/>
    </xf>
    <xf numFmtId="2" fontId="12" fillId="2" borderId="20" xfId="1" applyNumberFormat="1" applyFont="1" applyFill="1" applyBorder="1" applyAlignment="1" applyProtection="1"/>
    <xf numFmtId="2" fontId="12" fillId="2" borderId="0" xfId="1" applyNumberFormat="1" applyFont="1" applyFill="1" applyAlignment="1" applyProtection="1"/>
    <xf numFmtId="3" fontId="12" fillId="2" borderId="12" xfId="1" applyNumberFormat="1" applyFont="1" applyFill="1" applyBorder="1" applyProtection="1"/>
    <xf numFmtId="4" fontId="12" fillId="2" borderId="12" xfId="1" applyNumberFormat="1" applyFont="1" applyFill="1" applyBorder="1" applyAlignment="1" applyProtection="1">
      <alignment horizontal="right"/>
    </xf>
    <xf numFmtId="9" fontId="12" fillId="2" borderId="12" xfId="1" applyNumberFormat="1" applyFont="1" applyFill="1" applyBorder="1" applyAlignment="1" applyProtection="1">
      <alignment horizontal="center"/>
    </xf>
    <xf numFmtId="3" fontId="12" fillId="2" borderId="0" xfId="1" applyNumberFormat="1" applyFont="1" applyFill="1" applyBorder="1" applyAlignment="1" applyProtection="1"/>
    <xf numFmtId="2" fontId="12" fillId="2" borderId="0" xfId="1" applyNumberFormat="1" applyFont="1" applyFill="1" applyBorder="1" applyAlignment="1" applyProtection="1">
      <alignment horizontal="center"/>
    </xf>
    <xf numFmtId="2" fontId="12" fillId="2" borderId="22" xfId="1" applyNumberFormat="1" applyFont="1" applyFill="1" applyBorder="1" applyAlignment="1" applyProtection="1"/>
    <xf numFmtId="10" fontId="12" fillId="2" borderId="12" xfId="1" applyNumberFormat="1" applyFont="1" applyFill="1" applyBorder="1" applyAlignment="1" applyProtection="1">
      <alignment horizontal="center"/>
    </xf>
    <xf numFmtId="2" fontId="12" fillId="2" borderId="25" xfId="1" applyNumberFormat="1" applyFont="1" applyFill="1" applyBorder="1" applyAlignment="1" applyProtection="1"/>
    <xf numFmtId="3" fontId="12" fillId="2" borderId="25" xfId="1" applyNumberFormat="1" applyFont="1" applyFill="1" applyBorder="1" applyAlignment="1" applyProtection="1">
      <alignment horizontal="center"/>
    </xf>
    <xf numFmtId="3" fontId="12" fillId="2" borderId="26" xfId="1" applyNumberFormat="1" applyFont="1" applyFill="1" applyBorder="1" applyAlignment="1" applyProtection="1">
      <alignment horizontal="center"/>
    </xf>
    <xf numFmtId="3" fontId="12" fillId="2" borderId="18" xfId="1" applyNumberFormat="1" applyFont="1" applyFill="1" applyBorder="1" applyProtection="1"/>
    <xf numFmtId="3" fontId="12" fillId="2" borderId="19" xfId="1" applyNumberFormat="1" applyFont="1" applyFill="1" applyBorder="1" applyProtection="1"/>
    <xf numFmtId="3" fontId="12" fillId="2" borderId="13" xfId="1" applyNumberFormat="1" applyFont="1" applyFill="1" applyBorder="1" applyAlignment="1" applyProtection="1">
      <alignment horizontal="center"/>
    </xf>
    <xf numFmtId="3" fontId="12" fillId="2" borderId="13" xfId="1" applyNumberFormat="1" applyFont="1" applyFill="1" applyBorder="1" applyProtection="1"/>
    <xf numFmtId="3" fontId="12" fillId="2" borderId="0" xfId="1" applyNumberFormat="1" applyFont="1" applyFill="1" applyBorder="1" applyAlignment="1" applyProtection="1">
      <alignment horizontal="right"/>
    </xf>
    <xf numFmtId="4" fontId="12" fillId="2" borderId="0" xfId="1" applyNumberFormat="1" applyFont="1" applyFill="1" applyBorder="1" applyProtection="1"/>
    <xf numFmtId="4" fontId="12" fillId="2" borderId="22" xfId="1" applyNumberFormat="1" applyFont="1" applyFill="1" applyBorder="1" applyProtection="1"/>
    <xf numFmtId="3" fontId="12" fillId="2" borderId="21" xfId="1" applyNumberFormat="1" applyFont="1" applyFill="1" applyBorder="1" applyProtection="1"/>
    <xf numFmtId="9" fontId="12" fillId="2" borderId="23" xfId="4" applyFont="1" applyFill="1" applyBorder="1" applyAlignment="1" applyProtection="1">
      <alignment horizontal="center"/>
    </xf>
    <xf numFmtId="10" fontId="12" fillId="2" borderId="23" xfId="4" applyNumberFormat="1" applyFont="1" applyFill="1" applyBorder="1" applyAlignment="1" applyProtection="1">
      <alignment horizontal="center"/>
    </xf>
    <xf numFmtId="182" fontId="12" fillId="2" borderId="23" xfId="4" applyNumberFormat="1" applyFont="1" applyFill="1" applyBorder="1" applyAlignment="1" applyProtection="1">
      <alignment horizontal="left"/>
    </xf>
    <xf numFmtId="3" fontId="12" fillId="2" borderId="23" xfId="1" applyNumberFormat="1" applyFont="1" applyFill="1" applyBorder="1" applyAlignment="1" applyProtection="1">
      <alignment horizontal="center"/>
    </xf>
    <xf numFmtId="3" fontId="12" fillId="2" borderId="23" xfId="1" applyNumberFormat="1" applyFont="1" applyFill="1" applyBorder="1" applyAlignment="1" applyProtection="1"/>
    <xf numFmtId="0" fontId="12" fillId="2" borderId="12" xfId="1" applyFont="1" applyFill="1" applyBorder="1" applyAlignment="1" applyProtection="1">
      <alignment horizontal="center"/>
    </xf>
    <xf numFmtId="3" fontId="12" fillId="2" borderId="12" xfId="1" applyNumberFormat="1" applyFont="1" applyFill="1" applyBorder="1" applyAlignment="1" applyProtection="1">
      <alignment horizontal="center"/>
    </xf>
    <xf numFmtId="10" fontId="12" fillId="2" borderId="12" xfId="4" applyNumberFormat="1" applyFont="1" applyFill="1" applyBorder="1" applyAlignment="1" applyProtection="1">
      <alignment horizontal="center"/>
    </xf>
    <xf numFmtId="183" fontId="12" fillId="2" borderId="12" xfId="4" applyNumberFormat="1" applyFont="1" applyFill="1" applyBorder="1" applyAlignment="1" applyProtection="1">
      <alignment horizontal="center"/>
    </xf>
    <xf numFmtId="4" fontId="12" fillId="2" borderId="12" xfId="2" applyNumberFormat="1" applyFont="1" applyFill="1" applyBorder="1" applyAlignment="1" applyProtection="1"/>
    <xf numFmtId="3" fontId="12" fillId="2" borderId="22" xfId="1" applyNumberFormat="1" applyFont="1" applyFill="1" applyBorder="1" applyProtection="1"/>
    <xf numFmtId="3" fontId="12" fillId="2" borderId="0" xfId="1" applyNumberFormat="1" applyFont="1" applyFill="1" applyBorder="1" applyProtection="1"/>
    <xf numFmtId="183" fontId="12" fillId="2" borderId="12" xfId="1" applyNumberFormat="1" applyFont="1" applyFill="1" applyBorder="1" applyAlignment="1" applyProtection="1">
      <alignment horizontal="center"/>
    </xf>
    <xf numFmtId="3" fontId="12" fillId="2" borderId="25" xfId="1" applyNumberFormat="1" applyFont="1" applyFill="1" applyBorder="1" applyProtection="1"/>
    <xf numFmtId="3" fontId="12" fillId="2" borderId="26" xfId="1" applyNumberFormat="1" applyFont="1" applyFill="1" applyBorder="1" applyProtection="1"/>
    <xf numFmtId="4" fontId="12" fillId="2" borderId="0" xfId="1" applyNumberFormat="1" applyFont="1" applyFill="1" applyAlignment="1" applyProtection="1">
      <alignment horizontal="right"/>
    </xf>
    <xf numFmtId="9" fontId="12" fillId="2" borderId="0" xfId="4" applyFont="1" applyFill="1" applyProtection="1"/>
    <xf numFmtId="10" fontId="12" fillId="2" borderId="0" xfId="4" applyNumberFormat="1" applyFont="1" applyFill="1" applyProtection="1"/>
    <xf numFmtId="4" fontId="12" fillId="2" borderId="0" xfId="2" applyNumberFormat="1" applyFont="1" applyFill="1" applyAlignment="1" applyProtection="1"/>
    <xf numFmtId="182" fontId="12" fillId="2" borderId="0" xfId="4" applyNumberFormat="1" applyFont="1" applyFill="1" applyAlignment="1" applyProtection="1">
      <alignment horizontal="left"/>
    </xf>
    <xf numFmtId="3" fontId="10" fillId="2" borderId="0" xfId="1" applyNumberFormat="1" applyFont="1" applyFill="1" applyProtection="1"/>
    <xf numFmtId="0" fontId="12" fillId="2" borderId="0" xfId="1" applyFont="1" applyFill="1" applyAlignment="1" applyProtection="1"/>
    <xf numFmtId="165" fontId="53" fillId="2" borderId="0" xfId="4" applyNumberFormat="1" applyFont="1" applyFill="1" applyAlignment="1" applyProtection="1"/>
    <xf numFmtId="184" fontId="12" fillId="2" borderId="12" xfId="1" applyNumberFormat="1" applyFont="1" applyFill="1" applyBorder="1" applyAlignment="1" applyProtection="1"/>
    <xf numFmtId="181" fontId="12" fillId="2" borderId="12" xfId="1" applyNumberFormat="1" applyFont="1" applyFill="1" applyBorder="1" applyAlignment="1" applyProtection="1"/>
    <xf numFmtId="0" fontId="10" fillId="4" borderId="12" xfId="1" applyFont="1" applyFill="1" applyBorder="1" applyAlignment="1" applyProtection="1">
      <alignment horizontal="center" vertical="center" wrapText="1"/>
    </xf>
    <xf numFmtId="0" fontId="12" fillId="4" borderId="12" xfId="1" applyFont="1" applyFill="1" applyBorder="1" applyAlignment="1" applyProtection="1">
      <alignment horizontal="center" vertical="center"/>
    </xf>
    <xf numFmtId="180" fontId="12" fillId="4" borderId="12" xfId="1" applyNumberFormat="1" applyFont="1" applyFill="1" applyBorder="1" applyAlignment="1" applyProtection="1">
      <alignment horizontal="center" vertical="center"/>
    </xf>
    <xf numFmtId="10" fontId="12" fillId="30" borderId="12" xfId="4" applyNumberFormat="1" applyFont="1" applyFill="1" applyBorder="1" applyAlignment="1" applyProtection="1">
      <alignment horizontal="right" vertical="center"/>
      <protection locked="0"/>
    </xf>
    <xf numFmtId="10" fontId="52" fillId="4" borderId="12" xfId="4" applyNumberFormat="1" applyFont="1" applyFill="1" applyBorder="1" applyAlignment="1" applyProtection="1">
      <alignment horizontal="right" vertical="center"/>
    </xf>
    <xf numFmtId="180" fontId="12" fillId="0" borderId="12" xfId="1" applyNumberFormat="1" applyFont="1" applyFill="1" applyBorder="1" applyAlignment="1" applyProtection="1">
      <alignment vertical="center" wrapText="1"/>
      <protection locked="0"/>
    </xf>
    <xf numFmtId="0" fontId="10" fillId="4" borderId="13" xfId="1" applyFont="1" applyFill="1" applyBorder="1" applyAlignment="1" applyProtection="1">
      <alignment horizontal="center" vertical="center" wrapText="1"/>
    </xf>
    <xf numFmtId="0" fontId="12" fillId="4" borderId="12" xfId="1" applyFont="1" applyFill="1" applyBorder="1" applyAlignment="1" applyProtection="1">
      <alignment vertical="top" wrapText="1"/>
    </xf>
    <xf numFmtId="180" fontId="10" fillId="4" borderId="12" xfId="1" applyNumberFormat="1" applyFont="1" applyFill="1" applyBorder="1" applyAlignment="1" applyProtection="1">
      <alignment vertical="center"/>
    </xf>
    <xf numFmtId="9" fontId="10" fillId="4" borderId="12" xfId="4" applyNumberFormat="1" applyFont="1" applyFill="1" applyBorder="1" applyAlignment="1" applyProtection="1">
      <alignment horizontal="center" vertical="center"/>
    </xf>
    <xf numFmtId="0" fontId="0" fillId="2" borderId="0" xfId="0" applyFill="1"/>
    <xf numFmtId="0" fontId="16" fillId="2" borderId="0" xfId="0" applyFont="1" applyFill="1"/>
    <xf numFmtId="0" fontId="12" fillId="4" borderId="12" xfId="1" applyFont="1" applyFill="1" applyBorder="1" applyAlignment="1" applyProtection="1">
      <alignment horizontal="center" vertical="center" wrapText="1"/>
    </xf>
    <xf numFmtId="0" fontId="12" fillId="4" borderId="12" xfId="1" applyFont="1" applyFill="1" applyBorder="1" applyAlignment="1" applyProtection="1"/>
    <xf numFmtId="181" fontId="12" fillId="4" borderId="12" xfId="1" applyNumberFormat="1" applyFont="1" applyFill="1" applyBorder="1" applyAlignment="1" applyProtection="1"/>
    <xf numFmtId="184" fontId="12" fillId="4" borderId="12" xfId="1" applyNumberFormat="1" applyFont="1" applyFill="1" applyBorder="1" applyAlignment="1" applyProtection="1"/>
    <xf numFmtId="9" fontId="12" fillId="4" borderId="12" xfId="4" applyNumberFormat="1" applyFont="1" applyFill="1" applyBorder="1" applyAlignment="1" applyProtection="1">
      <alignment horizontal="center" vertical="center"/>
    </xf>
    <xf numFmtId="180" fontId="12" fillId="4" borderId="12" xfId="1" applyNumberFormat="1" applyFont="1" applyFill="1" applyBorder="1" applyAlignment="1" applyProtection="1">
      <alignment vertical="center"/>
    </xf>
    <xf numFmtId="180" fontId="10" fillId="4" borderId="12" xfId="1" applyNumberFormat="1" applyFont="1" applyFill="1" applyBorder="1" applyAlignment="1" applyProtection="1">
      <alignment horizontal="right" vertical="center"/>
    </xf>
    <xf numFmtId="3" fontId="12" fillId="2" borderId="0" xfId="2" applyNumberFormat="1" applyFont="1" applyFill="1" applyBorder="1" applyProtection="1">
      <protection locked="0"/>
    </xf>
    <xf numFmtId="3" fontId="12" fillId="0" borderId="0" xfId="2" applyNumberFormat="1" applyFont="1" applyFill="1" applyBorder="1" applyProtection="1">
      <protection locked="0"/>
    </xf>
    <xf numFmtId="4" fontId="2" fillId="0" borderId="0" xfId="1" applyNumberFormat="1" applyFont="1" applyFill="1" applyBorder="1" applyProtection="1">
      <protection locked="0"/>
    </xf>
    <xf numFmtId="165" fontId="12" fillId="3" borderId="0" xfId="4" applyNumberFormat="1" applyFont="1" applyFill="1" applyBorder="1" applyAlignment="1" applyProtection="1">
      <alignment horizontal="center"/>
    </xf>
    <xf numFmtId="3" fontId="2" fillId="4" borderId="0" xfId="1" applyNumberFormat="1" applyFont="1" applyFill="1" applyBorder="1" applyProtection="1"/>
    <xf numFmtId="4" fontId="2" fillId="4" borderId="0" xfId="1" applyNumberFormat="1" applyFont="1" applyFill="1" applyBorder="1" applyProtection="1"/>
    <xf numFmtId="3" fontId="7" fillId="4" borderId="0" xfId="1" applyNumberFormat="1" applyFont="1" applyFill="1" applyProtection="1"/>
    <xf numFmtId="4" fontId="2" fillId="0" borderId="0" xfId="1" applyNumberFormat="1" applyFont="1" applyFill="1" applyBorder="1" applyProtection="1"/>
    <xf numFmtId="4" fontId="5" fillId="2" borderId="0" xfId="1" applyNumberFormat="1" applyFont="1" applyFill="1" applyBorder="1" applyProtection="1"/>
    <xf numFmtId="3" fontId="2" fillId="4" borderId="0" xfId="1" applyNumberFormat="1" applyFont="1" applyFill="1" applyBorder="1" applyAlignment="1" applyProtection="1">
      <alignment horizontal="right"/>
    </xf>
    <xf numFmtId="165" fontId="2" fillId="4" borderId="0" xfId="4" applyNumberFormat="1" applyFont="1" applyFill="1" applyBorder="1" applyAlignment="1" applyProtection="1">
      <alignment horizontal="left"/>
    </xf>
    <xf numFmtId="3" fontId="2" fillId="4" borderId="0" xfId="1" applyNumberFormat="1" applyFont="1" applyFill="1" applyBorder="1" applyAlignment="1" applyProtection="1">
      <alignment horizontal="left"/>
    </xf>
    <xf numFmtId="179" fontId="2" fillId="4" borderId="0" xfId="1" applyNumberFormat="1" applyFont="1" applyFill="1" applyProtection="1"/>
    <xf numFmtId="165" fontId="2" fillId="2" borderId="0" xfId="4" applyNumberFormat="1" applyFont="1" applyFill="1" applyBorder="1" applyProtection="1"/>
    <xf numFmtId="3" fontId="49" fillId="2" borderId="0" xfId="1" applyNumberFormat="1" applyFont="1" applyFill="1" applyBorder="1" applyProtection="1"/>
    <xf numFmtId="0" fontId="56" fillId="2" borderId="0" xfId="1" applyFont="1" applyFill="1" applyAlignment="1">
      <alignment horizontal="left"/>
    </xf>
    <xf numFmtId="1" fontId="2" fillId="0" borderId="0" xfId="1" applyNumberFormat="1" applyFont="1" applyFill="1" applyProtection="1">
      <protection locked="0"/>
    </xf>
    <xf numFmtId="10" fontId="12" fillId="2" borderId="0" xfId="3" applyNumberFormat="1" applyFont="1" applyFill="1" applyProtection="1"/>
    <xf numFmtId="4" fontId="12" fillId="2" borderId="0" xfId="1" applyNumberFormat="1" applyFont="1" applyFill="1" applyBorder="1" applyAlignment="1" applyProtection="1">
      <alignment horizontal="right"/>
    </xf>
    <xf numFmtId="0" fontId="45" fillId="2" borderId="0" xfId="0" applyFont="1" applyFill="1"/>
    <xf numFmtId="0" fontId="46" fillId="2" borderId="0" xfId="0" applyFont="1" applyFill="1"/>
    <xf numFmtId="9" fontId="45" fillId="2" borderId="0" xfId="0" applyNumberFormat="1" applyFont="1" applyFill="1"/>
    <xf numFmtId="4" fontId="45" fillId="2" borderId="0" xfId="0" applyNumberFormat="1" applyFont="1" applyFill="1"/>
    <xf numFmtId="10" fontId="46" fillId="2" borderId="0" xfId="129" applyNumberFormat="1" applyFont="1" applyFill="1"/>
    <xf numFmtId="2" fontId="45" fillId="2" borderId="0" xfId="0" applyNumberFormat="1" applyFont="1" applyFill="1"/>
    <xf numFmtId="0" fontId="46" fillId="3" borderId="0" xfId="0" applyFont="1" applyFill="1"/>
    <xf numFmtId="0" fontId="45" fillId="3" borderId="0" xfId="0" applyFont="1" applyFill="1"/>
    <xf numFmtId="10" fontId="46" fillId="3" borderId="0" xfId="0" applyNumberFormat="1" applyFont="1" applyFill="1"/>
    <xf numFmtId="16" fontId="45" fillId="2" borderId="0" xfId="0" applyNumberFormat="1" applyFont="1" applyFill="1"/>
    <xf numFmtId="9" fontId="45" fillId="2" borderId="0" xfId="0" applyNumberFormat="1" applyFont="1" applyFill="1" applyAlignment="1">
      <alignment horizontal="center"/>
    </xf>
    <xf numFmtId="0" fontId="45" fillId="2" borderId="0" xfId="0" applyFont="1" applyFill="1" applyAlignment="1">
      <alignment horizontal="center"/>
    </xf>
    <xf numFmtId="4" fontId="0" fillId="2" borderId="0" xfId="0" applyNumberFormat="1" applyFill="1"/>
    <xf numFmtId="1" fontId="0" fillId="2" borderId="0" xfId="0" applyNumberFormat="1" applyFill="1"/>
    <xf numFmtId="2" fontId="16" fillId="2" borderId="0" xfId="0" applyNumberFormat="1" applyFont="1" applyFill="1"/>
    <xf numFmtId="1" fontId="16" fillId="2" borderId="0" xfId="0" applyNumberFormat="1" applyFont="1" applyFill="1"/>
    <xf numFmtId="0" fontId="61" fillId="2" borderId="0" xfId="0" applyFont="1" applyFill="1"/>
    <xf numFmtId="1" fontId="59" fillId="3" borderId="0" xfId="0" applyNumberFormat="1" applyFont="1" applyFill="1"/>
    <xf numFmtId="0" fontId="59" fillId="3" borderId="0" xfId="0" applyFont="1" applyFill="1"/>
    <xf numFmtId="2" fontId="45" fillId="3" borderId="0" xfId="0" applyNumberFormat="1" applyFont="1" applyFill="1"/>
    <xf numFmtId="10" fontId="45" fillId="3" borderId="0" xfId="129" applyNumberFormat="1" applyFont="1" applyFill="1"/>
    <xf numFmtId="16" fontId="45" fillId="3" borderId="0" xfId="0" applyNumberFormat="1" applyFont="1" applyFill="1"/>
    <xf numFmtId="0" fontId="46" fillId="3" borderId="0" xfId="0" applyFont="1" applyFill="1" applyAlignment="1">
      <alignment horizontal="center"/>
    </xf>
    <xf numFmtId="0" fontId="58" fillId="3" borderId="10" xfId="0" applyFont="1" applyFill="1" applyBorder="1"/>
    <xf numFmtId="9" fontId="45" fillId="3" borderId="10" xfId="0" applyNumberFormat="1" applyFont="1" applyFill="1" applyBorder="1" applyAlignment="1">
      <alignment horizontal="center"/>
    </xf>
    <xf numFmtId="0" fontId="45" fillId="3" borderId="10" xfId="0" applyFont="1" applyFill="1" applyBorder="1"/>
    <xf numFmtId="0" fontId="45" fillId="3" borderId="10" xfId="0" applyFont="1" applyFill="1" applyBorder="1" applyAlignment="1">
      <alignment horizontal="center"/>
    </xf>
    <xf numFmtId="0" fontId="45" fillId="3" borderId="0" xfId="0" applyFont="1" applyFill="1" applyBorder="1"/>
    <xf numFmtId="9" fontId="45" fillId="3" borderId="0" xfId="0" applyNumberFormat="1" applyFont="1" applyFill="1" applyBorder="1" applyAlignment="1">
      <alignment horizontal="center"/>
    </xf>
    <xf numFmtId="2" fontId="46" fillId="3" borderId="0" xfId="0" applyNumberFormat="1" applyFont="1" applyFill="1"/>
    <xf numFmtId="0" fontId="45" fillId="3" borderId="10" xfId="0" applyFont="1" applyFill="1" applyBorder="1" applyAlignment="1">
      <alignment horizontal="right"/>
    </xf>
    <xf numFmtId="9" fontId="45" fillId="3" borderId="0" xfId="0" applyNumberFormat="1" applyFont="1" applyFill="1"/>
    <xf numFmtId="0" fontId="45" fillId="2" borderId="25" xfId="0" applyFont="1" applyFill="1" applyBorder="1"/>
    <xf numFmtId="0" fontId="45" fillId="2" borderId="25" xfId="0" applyFont="1" applyFill="1" applyBorder="1" applyAlignment="1">
      <alignment horizontal="center"/>
    </xf>
    <xf numFmtId="9" fontId="45" fillId="2" borderId="0" xfId="129" applyFont="1" applyFill="1" applyAlignment="1">
      <alignment horizontal="center"/>
    </xf>
    <xf numFmtId="10" fontId="46" fillId="2" borderId="0" xfId="129" applyNumberFormat="1" applyFont="1" applyFill="1" applyAlignment="1">
      <alignment horizontal="center"/>
    </xf>
    <xf numFmtId="4" fontId="2" fillId="4" borderId="0" xfId="1" applyNumberFormat="1" applyFont="1" applyFill="1" applyProtection="1"/>
    <xf numFmtId="10" fontId="5" fillId="4" borderId="0" xfId="4" applyNumberFormat="1" applyFont="1" applyFill="1" applyProtection="1"/>
    <xf numFmtId="10" fontId="5" fillId="4" borderId="0" xfId="4" applyNumberFormat="1" applyFont="1" applyFill="1" applyAlignment="1" applyProtection="1">
      <alignment horizontal="center"/>
    </xf>
    <xf numFmtId="0" fontId="59" fillId="2" borderId="0" xfId="0" applyFont="1" applyFill="1"/>
    <xf numFmtId="0" fontId="10" fillId="0" borderId="15" xfId="1" applyFont="1" applyFill="1" applyBorder="1" applyAlignment="1" applyProtection="1">
      <alignment horizontal="left" vertical="center" wrapText="1"/>
    </xf>
    <xf numFmtId="0" fontId="12" fillId="2" borderId="0" xfId="1" applyFont="1" applyFill="1" applyAlignment="1" applyProtection="1">
      <alignment horizontal="center"/>
    </xf>
    <xf numFmtId="3" fontId="12" fillId="2" borderId="0" xfId="2" applyNumberFormat="1" applyFont="1" applyFill="1" applyBorder="1" applyProtection="1"/>
    <xf numFmtId="3" fontId="7" fillId="2" borderId="0" xfId="1" applyNumberFormat="1" applyFont="1" applyFill="1" applyAlignment="1" applyProtection="1"/>
    <xf numFmtId="0" fontId="2" fillId="4" borderId="0" xfId="1" applyNumberFormat="1" applyFont="1" applyFill="1" applyAlignment="1" applyProtection="1">
      <alignment horizontal="left"/>
    </xf>
    <xf numFmtId="3" fontId="5" fillId="4" borderId="0" xfId="1" applyNumberFormat="1" applyFont="1" applyFill="1" applyProtection="1"/>
    <xf numFmtId="10" fontId="2" fillId="4" borderId="0" xfId="106" applyNumberFormat="1" applyFont="1" applyFill="1" applyProtection="1"/>
    <xf numFmtId="9" fontId="2" fillId="4" borderId="0" xfId="4" applyFont="1" applyFill="1" applyAlignment="1" applyProtection="1">
      <alignment horizontal="right"/>
    </xf>
    <xf numFmtId="3" fontId="2" fillId="4" borderId="0" xfId="1" applyNumberFormat="1" applyFont="1" applyFill="1" applyAlignment="1" applyProtection="1">
      <alignment horizontal="right"/>
    </xf>
    <xf numFmtId="176" fontId="2" fillId="4" borderId="0" xfId="4" applyNumberFormat="1" applyFont="1" applyFill="1" applyProtection="1"/>
    <xf numFmtId="10" fontId="2" fillId="4" borderId="0" xfId="4" applyNumberFormat="1" applyFont="1" applyFill="1" applyAlignment="1" applyProtection="1">
      <alignment horizontal="center"/>
    </xf>
    <xf numFmtId="9" fontId="5" fillId="4" borderId="0" xfId="4" applyFont="1" applyFill="1" applyProtection="1"/>
    <xf numFmtId="10" fontId="2" fillId="2" borderId="0" xfId="129" applyNumberFormat="1" applyFont="1" applyFill="1" applyProtection="1"/>
    <xf numFmtId="185" fontId="54" fillId="31" borderId="0" xfId="124" applyFont="1" applyFill="1" applyBorder="1" applyProtection="1"/>
    <xf numFmtId="1" fontId="55" fillId="31" borderId="0" xfId="124" applyNumberFormat="1" applyFont="1" applyFill="1" applyBorder="1" applyAlignment="1" applyProtection="1">
      <alignment horizontal="right"/>
    </xf>
    <xf numFmtId="186" fontId="54" fillId="4" borderId="10" xfId="124" applyNumberFormat="1" applyFont="1" applyFill="1" applyBorder="1" applyProtection="1"/>
    <xf numFmtId="169" fontId="54" fillId="31" borderId="0" xfId="124" applyNumberFormat="1" applyFont="1" applyFill="1" applyBorder="1" applyProtection="1"/>
    <xf numFmtId="4" fontId="54" fillId="31" borderId="0" xfId="124" applyNumberFormat="1" applyFont="1" applyFill="1" applyBorder="1" applyProtection="1"/>
    <xf numFmtId="3" fontId="54" fillId="31" borderId="0" xfId="124" applyNumberFormat="1" applyFont="1" applyFill="1" applyBorder="1" applyProtection="1"/>
    <xf numFmtId="180" fontId="12" fillId="2" borderId="12" xfId="1" applyNumberFormat="1" applyFont="1" applyFill="1" applyBorder="1" applyAlignment="1" applyProtection="1">
      <alignment vertical="center" wrapText="1"/>
    </xf>
    <xf numFmtId="10" fontId="12" fillId="2" borderId="12" xfId="4" applyNumberFormat="1" applyFont="1" applyFill="1" applyBorder="1" applyAlignment="1" applyProtection="1">
      <alignment horizontal="right" vertical="center"/>
    </xf>
    <xf numFmtId="0" fontId="45" fillId="2" borderId="0" xfId="1" applyFont="1" applyFill="1" applyProtection="1"/>
    <xf numFmtId="0" fontId="45" fillId="30" borderId="0" xfId="0" applyFont="1" applyFill="1" applyAlignment="1" applyProtection="1">
      <alignment horizontal="center" vertical="center"/>
      <protection locked="0"/>
    </xf>
    <xf numFmtId="0" fontId="45" fillId="30" borderId="0" xfId="0" applyFont="1" applyFill="1" applyAlignment="1" applyProtection="1">
      <alignment horizontal="center"/>
      <protection locked="0"/>
    </xf>
    <xf numFmtId="1" fontId="45" fillId="30" borderId="0" xfId="129" applyNumberFormat="1" applyFont="1" applyFill="1" applyAlignment="1" applyProtection="1">
      <alignment horizontal="center"/>
      <protection locked="0"/>
    </xf>
    <xf numFmtId="0" fontId="0" fillId="2" borderId="0" xfId="0" applyFill="1" applyAlignment="1">
      <alignment horizontal="left"/>
    </xf>
    <xf numFmtId="0" fontId="0" fillId="2" borderId="0" xfId="0" applyFill="1" applyAlignment="1">
      <alignment horizontal="right"/>
    </xf>
    <xf numFmtId="1" fontId="0" fillId="2" borderId="0" xfId="0" applyNumberFormat="1" applyFill="1" applyAlignment="1">
      <alignment horizontal="left"/>
    </xf>
    <xf numFmtId="0" fontId="0" fillId="2" borderId="30" xfId="0" applyFill="1" applyBorder="1" applyAlignment="1">
      <alignment horizontal="center"/>
    </xf>
    <xf numFmtId="0" fontId="0" fillId="2" borderId="30" xfId="0" applyFill="1" applyBorder="1"/>
    <xf numFmtId="2" fontId="0" fillId="2" borderId="30" xfId="0" applyNumberFormat="1" applyFill="1" applyBorder="1" applyAlignment="1">
      <alignment horizontal="center"/>
    </xf>
    <xf numFmtId="0" fontId="16" fillId="2" borderId="30" xfId="0" applyFont="1" applyFill="1" applyBorder="1" applyAlignment="1">
      <alignment horizontal="center"/>
    </xf>
    <xf numFmtId="0" fontId="16" fillId="2" borderId="30" xfId="0" applyFont="1" applyFill="1" applyBorder="1"/>
    <xf numFmtId="0" fontId="0" fillId="2" borderId="0" xfId="0" applyFont="1" applyFill="1"/>
    <xf numFmtId="1" fontId="16" fillId="2" borderId="0" xfId="0" applyNumberFormat="1" applyFont="1" applyFill="1" applyAlignment="1">
      <alignment horizontal="left" vertical="top"/>
    </xf>
    <xf numFmtId="0" fontId="0" fillId="2" borderId="0" xfId="0" applyFont="1" applyFill="1" applyAlignment="1">
      <alignment horizontal="right" vertical="top"/>
    </xf>
    <xf numFmtId="188" fontId="0" fillId="2" borderId="0" xfId="0" applyNumberFormat="1" applyFont="1" applyFill="1" applyAlignment="1">
      <alignment horizontal="left" vertical="top"/>
    </xf>
    <xf numFmtId="0" fontId="0" fillId="2" borderId="0" xfId="0" applyFont="1" applyFill="1" applyAlignment="1">
      <alignment horizontal="right"/>
    </xf>
    <xf numFmtId="10" fontId="16" fillId="2" borderId="0" xfId="129" applyNumberFormat="1" applyFont="1" applyFill="1" applyAlignment="1">
      <alignment horizontal="left"/>
    </xf>
    <xf numFmtId="0" fontId="0" fillId="2" borderId="0" xfId="0" applyFont="1" applyFill="1" applyBorder="1" applyAlignment="1">
      <alignment horizontal="right" vertical="top"/>
    </xf>
    <xf numFmtId="188" fontId="0" fillId="2" borderId="0" xfId="0" applyNumberFormat="1" applyFont="1" applyFill="1" applyBorder="1" applyAlignment="1">
      <alignment horizontal="left"/>
    </xf>
    <xf numFmtId="0" fontId="0" fillId="2" borderId="0" xfId="0" applyFont="1" applyFill="1" applyAlignment="1">
      <alignment horizontal="left"/>
    </xf>
    <xf numFmtId="0" fontId="0" fillId="2" borderId="0" xfId="0" applyFont="1" applyFill="1" applyAlignment="1">
      <alignment vertical="top" wrapText="1"/>
    </xf>
    <xf numFmtId="0" fontId="0" fillId="29" borderId="10" xfId="0" applyFont="1" applyFill="1" applyBorder="1" applyAlignment="1">
      <alignment horizontal="center" vertical="center" wrapText="1"/>
    </xf>
    <xf numFmtId="0" fontId="0" fillId="2" borderId="0" xfId="0" applyFont="1" applyFill="1" applyAlignment="1">
      <alignment wrapText="1"/>
    </xf>
    <xf numFmtId="3" fontId="0" fillId="0" borderId="10" xfId="0" applyNumberFormat="1" applyFont="1" applyFill="1" applyBorder="1" applyProtection="1">
      <protection locked="0"/>
    </xf>
    <xf numFmtId="0" fontId="0" fillId="0" borderId="10" xfId="0" applyFont="1" applyFill="1" applyBorder="1" applyProtection="1">
      <protection locked="0"/>
    </xf>
    <xf numFmtId="0" fontId="0" fillId="0" borderId="10" xfId="0" applyFont="1" applyFill="1" applyBorder="1" applyAlignment="1" applyProtection="1">
      <alignment horizontal="center"/>
      <protection locked="0"/>
    </xf>
    <xf numFmtId="188" fontId="0" fillId="0" borderId="10" xfId="0" applyNumberFormat="1" applyFont="1" applyFill="1" applyBorder="1" applyProtection="1">
      <protection locked="0"/>
    </xf>
    <xf numFmtId="0" fontId="0" fillId="4" borderId="10" xfId="0" applyFont="1" applyFill="1" applyBorder="1"/>
    <xf numFmtId="188" fontId="0" fillId="4" borderId="10" xfId="0" applyNumberFormat="1" applyFont="1" applyFill="1" applyBorder="1"/>
    <xf numFmtId="0" fontId="0" fillId="3" borderId="0" xfId="0" applyFont="1" applyFill="1"/>
    <xf numFmtId="0" fontId="16" fillId="3" borderId="0" xfId="0" applyFont="1" applyFill="1"/>
    <xf numFmtId="10" fontId="0" fillId="3" borderId="0" xfId="0" applyNumberFormat="1" applyFont="1" applyFill="1"/>
    <xf numFmtId="188" fontId="0" fillId="3" borderId="0" xfId="0" applyNumberFormat="1" applyFont="1" applyFill="1"/>
    <xf numFmtId="1" fontId="0" fillId="3" borderId="0" xfId="0" applyNumberFormat="1" applyFont="1" applyFill="1" applyAlignment="1">
      <alignment horizontal="left"/>
    </xf>
    <xf numFmtId="1" fontId="0" fillId="3" borderId="0" xfId="0" applyNumberFormat="1" applyFont="1" applyFill="1" applyAlignment="1">
      <alignment horizontal="center"/>
    </xf>
    <xf numFmtId="189" fontId="0" fillId="3" borderId="0" xfId="0" applyNumberFormat="1" applyFont="1" applyFill="1"/>
    <xf numFmtId="188" fontId="0" fillId="3" borderId="0" xfId="0" applyNumberFormat="1" applyFont="1" applyFill="1" applyAlignment="1">
      <alignment horizontal="right"/>
    </xf>
    <xf numFmtId="10" fontId="16" fillId="3" borderId="0" xfId="0" applyNumberFormat="1" applyFont="1" applyFill="1"/>
    <xf numFmtId="0" fontId="0" fillId="3" borderId="0" xfId="0" applyFont="1" applyFill="1" applyAlignment="1">
      <alignment horizontal="left" vertical="center"/>
    </xf>
    <xf numFmtId="0" fontId="0" fillId="2" borderId="0" xfId="0" applyFont="1" applyFill="1" applyProtection="1"/>
    <xf numFmtId="0" fontId="16" fillId="2" borderId="0" xfId="0" applyFont="1" applyFill="1" applyProtection="1"/>
    <xf numFmtId="0" fontId="0" fillId="29" borderId="10" xfId="0" applyFont="1" applyFill="1" applyBorder="1" applyAlignment="1" applyProtection="1">
      <alignment horizontal="center" vertical="center" wrapText="1"/>
    </xf>
    <xf numFmtId="0" fontId="0" fillId="2" borderId="0" xfId="0" applyFont="1" applyFill="1" applyAlignment="1" applyProtection="1">
      <alignment wrapText="1"/>
    </xf>
    <xf numFmtId="0" fontId="0" fillId="4" borderId="10" xfId="0" applyFont="1" applyFill="1" applyBorder="1" applyProtection="1"/>
    <xf numFmtId="188" fontId="0" fillId="4" borderId="10" xfId="0" applyNumberFormat="1" applyFont="1" applyFill="1" applyBorder="1" applyProtection="1"/>
    <xf numFmtId="10" fontId="15" fillId="4" borderId="12" xfId="0" applyNumberFormat="1" applyFont="1" applyFill="1" applyBorder="1" applyAlignment="1" applyProtection="1">
      <alignment wrapText="1"/>
    </xf>
    <xf numFmtId="10" fontId="15" fillId="2" borderId="12" xfId="0" applyNumberFormat="1" applyFont="1" applyFill="1" applyBorder="1" applyAlignment="1" applyProtection="1">
      <alignment horizontal="right" vertical="center" wrapText="1"/>
    </xf>
    <xf numFmtId="10" fontId="15" fillId="2" borderId="12" xfId="0" applyNumberFormat="1" applyFont="1" applyFill="1" applyBorder="1" applyAlignment="1" applyProtection="1">
      <alignment horizontal="right" wrapText="1"/>
    </xf>
    <xf numFmtId="10" fontId="15" fillId="0" borderId="12" xfId="0" applyNumberFormat="1" applyFont="1" applyBorder="1" applyAlignment="1" applyProtection="1">
      <alignment horizontal="right" vertical="center" wrapText="1"/>
    </xf>
    <xf numFmtId="10" fontId="15" fillId="0" borderId="12" xfId="0" applyNumberFormat="1" applyFont="1" applyBorder="1" applyAlignment="1" applyProtection="1">
      <alignment horizontal="right" wrapText="1"/>
    </xf>
    <xf numFmtId="0" fontId="15" fillId="0" borderId="10" xfId="0" applyFont="1" applyBorder="1" applyAlignment="1" applyProtection="1">
      <alignment horizontal="center" vertical="center" wrapText="1"/>
    </xf>
    <xf numFmtId="0" fontId="65" fillId="4" borderId="12" xfId="5" applyFont="1" applyFill="1" applyBorder="1" applyAlignment="1" applyProtection="1">
      <alignment horizontal="center" vertical="center" wrapText="1"/>
    </xf>
    <xf numFmtId="0" fontId="65" fillId="2" borderId="0" xfId="5" applyFont="1" applyFill="1" applyProtection="1"/>
    <xf numFmtId="1" fontId="65" fillId="4" borderId="12" xfId="5" applyNumberFormat="1" applyFont="1" applyFill="1" applyBorder="1" applyAlignment="1" applyProtection="1">
      <alignment horizontal="center" vertical="center" wrapText="1"/>
    </xf>
    <xf numFmtId="4" fontId="65" fillId="4" borderId="12" xfId="5" applyNumberFormat="1" applyFont="1" applyFill="1" applyBorder="1" applyAlignment="1" applyProtection="1">
      <alignment horizontal="center" vertical="center" wrapText="1"/>
    </xf>
    <xf numFmtId="1" fontId="65" fillId="4" borderId="0" xfId="5" applyNumberFormat="1" applyFont="1" applyFill="1" applyBorder="1" applyAlignment="1" applyProtection="1">
      <alignment horizontal="center" vertical="center" wrapText="1"/>
    </xf>
    <xf numFmtId="0" fontId="66" fillId="2" borderId="0" xfId="5" applyFont="1" applyFill="1" applyProtection="1"/>
    <xf numFmtId="0" fontId="66" fillId="0" borderId="12" xfId="1" applyFont="1" applyFill="1" applyBorder="1" applyProtection="1">
      <protection locked="0"/>
    </xf>
    <xf numFmtId="3" fontId="66" fillId="0" borderId="10" xfId="1" applyNumberFormat="1" applyFont="1" applyFill="1" applyBorder="1" applyProtection="1">
      <protection locked="0"/>
    </xf>
    <xf numFmtId="4" fontId="66" fillId="0" borderId="10" xfId="1" applyNumberFormat="1" applyFont="1" applyFill="1" applyBorder="1" applyProtection="1">
      <protection locked="0"/>
    </xf>
    <xf numFmtId="4" fontId="66" fillId="0" borderId="12" xfId="1" applyNumberFormat="1" applyFont="1" applyFill="1" applyBorder="1" applyProtection="1">
      <protection locked="0"/>
    </xf>
    <xf numFmtId="4" fontId="66" fillId="2" borderId="12" xfId="1" applyNumberFormat="1" applyFont="1" applyFill="1" applyBorder="1" applyProtection="1">
      <protection locked="0"/>
    </xf>
    <xf numFmtId="0" fontId="15" fillId="0" borderId="12" xfId="5" applyFont="1" applyFill="1" applyBorder="1" applyAlignment="1" applyProtection="1">
      <alignment horizontal="center" vertical="center"/>
      <protection locked="0"/>
    </xf>
    <xf numFmtId="0" fontId="15" fillId="0" borderId="12" xfId="5" applyFont="1" applyFill="1" applyBorder="1" applyAlignment="1" applyProtection="1">
      <alignment horizontal="center"/>
      <protection locked="0"/>
    </xf>
    <xf numFmtId="10" fontId="15" fillId="2" borderId="12" xfId="5" applyNumberFormat="1" applyFont="1" applyFill="1" applyBorder="1" applyProtection="1"/>
    <xf numFmtId="4" fontId="15" fillId="2" borderId="12" xfId="5" applyNumberFormat="1" applyFont="1" applyFill="1" applyBorder="1" applyProtection="1"/>
    <xf numFmtId="0" fontId="15" fillId="2" borderId="0" xfId="5" applyFont="1" applyFill="1" applyProtection="1"/>
    <xf numFmtId="0" fontId="66" fillId="0" borderId="10" xfId="1" applyFont="1" applyFill="1" applyBorder="1" applyProtection="1">
      <protection locked="0"/>
    </xf>
    <xf numFmtId="0" fontId="67" fillId="4" borderId="12" xfId="5" applyFont="1" applyFill="1" applyBorder="1" applyProtection="1"/>
    <xf numFmtId="0" fontId="67" fillId="4" borderId="10" xfId="5" applyFont="1" applyFill="1" applyBorder="1" applyProtection="1"/>
    <xf numFmtId="4" fontId="67" fillId="4" borderId="12" xfId="5" applyNumberFormat="1" applyFont="1" applyFill="1" applyBorder="1" applyProtection="1"/>
    <xf numFmtId="4" fontId="65" fillId="29" borderId="12" xfId="5" applyNumberFormat="1" applyFont="1" applyFill="1" applyBorder="1" applyAlignment="1" applyProtection="1">
      <alignment horizontal="center"/>
    </xf>
    <xf numFmtId="10" fontId="65" fillId="4" borderId="12" xfId="129" applyNumberFormat="1" applyFont="1" applyFill="1" applyBorder="1" applyAlignment="1" applyProtection="1">
      <alignment horizontal="center"/>
    </xf>
    <xf numFmtId="4" fontId="65" fillId="4" borderId="12" xfId="5" applyNumberFormat="1" applyFont="1" applyFill="1" applyBorder="1" applyAlignment="1" applyProtection="1">
      <alignment horizontal="center"/>
    </xf>
    <xf numFmtId="0" fontId="68" fillId="4" borderId="0" xfId="5" applyFont="1" applyFill="1" applyProtection="1"/>
    <xf numFmtId="4" fontId="68" fillId="4" borderId="12" xfId="5" applyNumberFormat="1" applyFont="1" applyFill="1" applyBorder="1" applyProtection="1"/>
    <xf numFmtId="0" fontId="68" fillId="2" borderId="0" xfId="5" applyFont="1" applyFill="1" applyProtection="1"/>
    <xf numFmtId="0" fontId="16" fillId="2" borderId="0" xfId="5" applyFont="1" applyFill="1" applyProtection="1"/>
    <xf numFmtId="171" fontId="16" fillId="2" borderId="0" xfId="5" applyNumberFormat="1" applyFont="1" applyFill="1" applyProtection="1"/>
    <xf numFmtId="0" fontId="15" fillId="2" borderId="0" xfId="5" applyFont="1" applyFill="1" applyAlignment="1" applyProtection="1">
      <alignment horizontal="center" vertical="center"/>
    </xf>
    <xf numFmtId="0" fontId="15" fillId="2" borderId="0" xfId="5" applyFont="1" applyFill="1" applyAlignment="1" applyProtection="1">
      <alignment horizontal="center"/>
    </xf>
    <xf numFmtId="4" fontId="69" fillId="2" borderId="0" xfId="5" applyNumberFormat="1" applyFont="1" applyFill="1" applyAlignment="1" applyProtection="1">
      <alignment horizontal="center"/>
    </xf>
    <xf numFmtId="4" fontId="15" fillId="2" borderId="0" xfId="5" applyNumberFormat="1" applyFont="1" applyFill="1" applyProtection="1"/>
    <xf numFmtId="0" fontId="65" fillId="4" borderId="10" xfId="5" applyFont="1" applyFill="1" applyBorder="1" applyAlignment="1" applyProtection="1">
      <alignment horizontal="center" vertical="center" wrapText="1"/>
    </xf>
    <xf numFmtId="1" fontId="65" fillId="4" borderId="12" xfId="5" applyNumberFormat="1" applyFont="1" applyFill="1" applyBorder="1" applyAlignment="1" applyProtection="1">
      <alignment horizontal="center" vertical="center"/>
    </xf>
    <xf numFmtId="4" fontId="65" fillId="4" borderId="12" xfId="5" applyNumberFormat="1" applyFont="1" applyFill="1" applyBorder="1" applyAlignment="1" applyProtection="1">
      <alignment horizontal="center" vertical="center"/>
    </xf>
    <xf numFmtId="0" fontId="66" fillId="0" borderId="12" xfId="1" applyFont="1" applyFill="1" applyBorder="1" applyProtection="1"/>
    <xf numFmtId="0" fontId="66" fillId="0" borderId="10" xfId="1" applyFont="1" applyFill="1" applyBorder="1" applyProtection="1"/>
    <xf numFmtId="4" fontId="66" fillId="0" borderId="12" xfId="1" applyNumberFormat="1" applyFont="1" applyFill="1" applyBorder="1" applyProtection="1"/>
    <xf numFmtId="0" fontId="15" fillId="0" borderId="12" xfId="5" applyFont="1" applyFill="1" applyBorder="1" applyAlignment="1" applyProtection="1">
      <alignment horizontal="center" vertical="center"/>
    </xf>
    <xf numFmtId="0" fontId="15" fillId="0" borderId="12" xfId="5" applyFont="1" applyFill="1" applyBorder="1" applyAlignment="1" applyProtection="1">
      <alignment horizontal="center"/>
    </xf>
    <xf numFmtId="0" fontId="67" fillId="29" borderId="12" xfId="5" applyFont="1" applyFill="1" applyBorder="1" applyProtection="1"/>
    <xf numFmtId="0" fontId="67" fillId="29" borderId="10" xfId="5" applyFont="1" applyFill="1" applyBorder="1" applyProtection="1"/>
    <xf numFmtId="4" fontId="67" fillId="29" borderId="12" xfId="5" applyNumberFormat="1" applyFont="1" applyFill="1" applyBorder="1" applyProtection="1"/>
    <xf numFmtId="4" fontId="68" fillId="29" borderId="12" xfId="5" applyNumberFormat="1" applyFont="1" applyFill="1" applyBorder="1" applyProtection="1"/>
    <xf numFmtId="171" fontId="15" fillId="2" borderId="0" xfId="5" applyNumberFormat="1" applyFont="1" applyFill="1" applyProtection="1"/>
    <xf numFmtId="4" fontId="66" fillId="2" borderId="0" xfId="5" applyNumberFormat="1" applyFont="1" applyFill="1" applyProtection="1"/>
    <xf numFmtId="171" fontId="70" fillId="2" borderId="0" xfId="5" applyNumberFormat="1" applyFont="1" applyFill="1" applyProtection="1"/>
    <xf numFmtId="0" fontId="16" fillId="4" borderId="12" xfId="5" applyFont="1" applyFill="1" applyBorder="1" applyProtection="1"/>
    <xf numFmtId="0" fontId="16" fillId="4" borderId="10" xfId="5" applyFont="1" applyFill="1" applyBorder="1" applyProtection="1"/>
    <xf numFmtId="4" fontId="16" fillId="4" borderId="12" xfId="5" applyNumberFormat="1" applyFont="1" applyFill="1" applyBorder="1" applyProtection="1"/>
    <xf numFmtId="0" fontId="16" fillId="4" borderId="12" xfId="5" applyFont="1" applyFill="1" applyBorder="1" applyAlignment="1" applyProtection="1">
      <alignment horizontal="center"/>
    </xf>
    <xf numFmtId="4" fontId="16" fillId="2" borderId="0" xfId="5" applyNumberFormat="1" applyFont="1" applyFill="1" applyAlignment="1" applyProtection="1">
      <alignment horizontal="right"/>
    </xf>
    <xf numFmtId="4" fontId="15" fillId="2" borderId="0" xfId="5" applyNumberFormat="1" applyFont="1" applyFill="1" applyAlignment="1" applyProtection="1">
      <alignment horizontal="right"/>
    </xf>
    <xf numFmtId="9" fontId="15" fillId="2" borderId="0" xfId="4" applyFont="1" applyFill="1" applyProtection="1"/>
    <xf numFmtId="10" fontId="15" fillId="2" borderId="0" xfId="5" applyNumberFormat="1" applyFont="1" applyFill="1" applyProtection="1"/>
    <xf numFmtId="0" fontId="63" fillId="2" borderId="0" xfId="5" applyFont="1" applyFill="1" applyProtection="1"/>
    <xf numFmtId="1" fontId="63" fillId="2" borderId="0" xfId="5" applyNumberFormat="1" applyFont="1" applyFill="1" applyAlignment="1" applyProtection="1">
      <alignment horizontal="center"/>
    </xf>
    <xf numFmtId="0" fontId="63" fillId="2" borderId="0" xfId="5" applyFont="1" applyFill="1" applyAlignment="1" applyProtection="1">
      <alignment horizontal="center"/>
    </xf>
    <xf numFmtId="0" fontId="66" fillId="2" borderId="0" xfId="5" applyFont="1" applyFill="1" applyAlignment="1" applyProtection="1">
      <alignment horizontal="center"/>
    </xf>
    <xf numFmtId="0" fontId="66" fillId="2" borderId="25" xfId="1" applyFont="1" applyFill="1" applyBorder="1" applyProtection="1"/>
    <xf numFmtId="0" fontId="69" fillId="2" borderId="25" xfId="1" applyFont="1" applyFill="1" applyBorder="1" applyAlignment="1" applyProtection="1">
      <alignment horizontal="right"/>
    </xf>
    <xf numFmtId="1" fontId="65" fillId="2" borderId="25" xfId="1" applyNumberFormat="1" applyFont="1" applyFill="1" applyBorder="1" applyProtection="1"/>
    <xf numFmtId="0" fontId="66" fillId="2" borderId="0" xfId="1" applyFont="1" applyFill="1" applyProtection="1"/>
    <xf numFmtId="3" fontId="65" fillId="2" borderId="0" xfId="1" applyNumberFormat="1" applyFont="1" applyFill="1" applyBorder="1" applyProtection="1"/>
    <xf numFmtId="0" fontId="69" fillId="2" borderId="0" xfId="1" applyFont="1" applyFill="1" applyProtection="1"/>
    <xf numFmtId="0" fontId="66" fillId="2" borderId="0" xfId="1" applyFont="1" applyFill="1" applyAlignment="1" applyProtection="1">
      <alignment horizontal="center" vertical="center" wrapText="1"/>
    </xf>
    <xf numFmtId="0" fontId="66" fillId="2" borderId="0" xfId="1" applyFont="1" applyFill="1" applyAlignment="1" applyProtection="1">
      <alignment wrapText="1"/>
    </xf>
    <xf numFmtId="0" fontId="66" fillId="2" borderId="0" xfId="1" applyFont="1" applyFill="1" applyAlignment="1" applyProtection="1">
      <alignment horizontal="center"/>
    </xf>
    <xf numFmtId="3" fontId="66" fillId="2" borderId="0" xfId="2" applyNumberFormat="1" applyFont="1" applyFill="1" applyProtection="1"/>
    <xf numFmtId="3" fontId="71" fillId="2" borderId="0" xfId="2" applyNumberFormat="1" applyFont="1" applyFill="1" applyProtection="1"/>
    <xf numFmtId="0" fontId="15" fillId="2" borderId="0" xfId="0" applyFont="1" applyFill="1" applyAlignment="1">
      <alignment horizontal="left"/>
    </xf>
    <xf numFmtId="0" fontId="15" fillId="2" borderId="0" xfId="0" applyFont="1" applyFill="1"/>
    <xf numFmtId="1" fontId="16" fillId="2" borderId="0" xfId="0" applyNumberFormat="1" applyFont="1" applyFill="1" applyAlignment="1">
      <alignment horizontal="center" vertical="top"/>
    </xf>
    <xf numFmtId="10" fontId="16" fillId="2" borderId="0" xfId="129" applyNumberFormat="1" applyFont="1" applyFill="1" applyAlignment="1">
      <alignment horizontal="center"/>
    </xf>
    <xf numFmtId="188" fontId="0" fillId="2" borderId="0" xfId="0" applyNumberFormat="1" applyFont="1" applyFill="1" applyAlignment="1">
      <alignment horizontal="right" vertical="top"/>
    </xf>
    <xf numFmtId="0" fontId="0" fillId="3" borderId="30" xfId="0" applyFont="1" applyFill="1" applyBorder="1"/>
    <xf numFmtId="0" fontId="0" fillId="3" borderId="0" xfId="0" applyFont="1" applyFill="1" applyBorder="1"/>
    <xf numFmtId="0" fontId="0" fillId="3" borderId="30" xfId="0" applyFont="1" applyFill="1" applyBorder="1" applyAlignment="1">
      <alignment vertical="top" wrapText="1"/>
    </xf>
    <xf numFmtId="9" fontId="0" fillId="3" borderId="30" xfId="0" applyNumberFormat="1" applyFont="1" applyFill="1" applyBorder="1" applyAlignment="1">
      <alignment horizontal="left"/>
    </xf>
    <xf numFmtId="9" fontId="0" fillId="3" borderId="0" xfId="0" applyNumberFormat="1" applyFont="1" applyFill="1" applyBorder="1" applyAlignment="1">
      <alignment horizontal="left"/>
    </xf>
    <xf numFmtId="0" fontId="0" fillId="3" borderId="30" xfId="0" applyFont="1" applyFill="1" applyBorder="1" applyAlignment="1">
      <alignment horizontal="left"/>
    </xf>
    <xf numFmtId="0" fontId="0" fillId="3" borderId="0" xfId="0" applyFont="1" applyFill="1" applyBorder="1" applyAlignment="1">
      <alignment horizontal="left"/>
    </xf>
    <xf numFmtId="0" fontId="16" fillId="3" borderId="30" xfId="0" applyFont="1" applyFill="1" applyBorder="1" applyAlignment="1">
      <alignment vertical="top" wrapText="1"/>
    </xf>
    <xf numFmtId="3" fontId="16" fillId="3" borderId="30" xfId="0" applyNumberFormat="1" applyFont="1" applyFill="1" applyBorder="1" applyAlignment="1">
      <alignment horizontal="left"/>
    </xf>
    <xf numFmtId="0" fontId="16" fillId="3" borderId="30" xfId="0" applyFont="1" applyFill="1" applyBorder="1" applyAlignment="1">
      <alignment horizontal="left"/>
    </xf>
    <xf numFmtId="0" fontId="0" fillId="3" borderId="0" xfId="0" applyFont="1" applyFill="1" applyAlignment="1">
      <alignment horizontal="left"/>
    </xf>
    <xf numFmtId="1" fontId="46" fillId="3" borderId="0" xfId="0" applyNumberFormat="1" applyFont="1" applyFill="1"/>
    <xf numFmtId="3" fontId="0" fillId="0" borderId="10" xfId="0" applyNumberFormat="1" applyFill="1" applyBorder="1" applyProtection="1">
      <protection locked="0"/>
    </xf>
    <xf numFmtId="0" fontId="0" fillId="0" borderId="10" xfId="0" applyFill="1" applyBorder="1" applyProtection="1">
      <protection locked="0"/>
    </xf>
    <xf numFmtId="0" fontId="0" fillId="3" borderId="33" xfId="0" applyFont="1" applyFill="1" applyBorder="1" applyAlignment="1">
      <alignment vertical="top"/>
    </xf>
    <xf numFmtId="0" fontId="0" fillId="3" borderId="34" xfId="0" applyFont="1" applyFill="1" applyBorder="1" applyAlignment="1">
      <alignment vertical="top"/>
    </xf>
    <xf numFmtId="0" fontId="0" fillId="2" borderId="0" xfId="0" applyFill="1" applyProtection="1"/>
    <xf numFmtId="0" fontId="66" fillId="2" borderId="0" xfId="0" applyFont="1" applyFill="1"/>
    <xf numFmtId="0" fontId="66" fillId="2" borderId="0" xfId="0" applyFont="1" applyFill="1" applyAlignment="1">
      <alignment horizontal="left"/>
    </xf>
    <xf numFmtId="0" fontId="66" fillId="2" borderId="0" xfId="0" applyFont="1" applyFill="1" applyAlignment="1">
      <alignment horizontal="right"/>
    </xf>
    <xf numFmtId="4" fontId="66" fillId="2" borderId="0" xfId="0" applyNumberFormat="1" applyFont="1" applyFill="1"/>
    <xf numFmtId="0" fontId="16" fillId="2" borderId="0" xfId="0" applyFont="1" applyFill="1" applyAlignment="1">
      <alignment vertical="top" wrapText="1"/>
    </xf>
    <xf numFmtId="3" fontId="16" fillId="2" borderId="0" xfId="0" applyNumberFormat="1" applyFont="1" applyFill="1" applyAlignment="1">
      <alignment horizontal="center"/>
    </xf>
    <xf numFmtId="0" fontId="0" fillId="3" borderId="32" xfId="0" applyFont="1" applyFill="1" applyBorder="1"/>
    <xf numFmtId="0" fontId="0" fillId="2" borderId="0" xfId="0" applyFont="1" applyFill="1" applyBorder="1" applyAlignment="1">
      <alignment wrapText="1"/>
    </xf>
    <xf numFmtId="0" fontId="45" fillId="3" borderId="0" xfId="0" quotePrefix="1" applyFont="1" applyFill="1" applyAlignment="1">
      <alignment horizontal="right"/>
    </xf>
    <xf numFmtId="0" fontId="73" fillId="4" borderId="12" xfId="5" applyFont="1" applyFill="1" applyBorder="1" applyProtection="1"/>
    <xf numFmtId="0" fontId="73" fillId="29" borderId="12" xfId="5" applyFont="1" applyFill="1" applyBorder="1" applyProtection="1"/>
    <xf numFmtId="0" fontId="0" fillId="30" borderId="0" xfId="0" applyFill="1" applyProtection="1">
      <protection locked="0"/>
    </xf>
    <xf numFmtId="0" fontId="15" fillId="0" borderId="10" xfId="5" applyFont="1" applyFill="1" applyBorder="1" applyAlignment="1" applyProtection="1">
      <alignment horizontal="center" vertical="center"/>
      <protection locked="0"/>
    </xf>
    <xf numFmtId="0" fontId="15" fillId="0" borderId="10" xfId="5" applyFont="1" applyFill="1" applyBorder="1" applyAlignment="1" applyProtection="1">
      <alignment horizontal="center"/>
      <protection locked="0"/>
    </xf>
    <xf numFmtId="10" fontId="15" fillId="2" borderId="10" xfId="5" applyNumberFormat="1" applyFont="1" applyFill="1" applyBorder="1" applyProtection="1"/>
    <xf numFmtId="4" fontId="15" fillId="2" borderId="10" xfId="5" applyNumberFormat="1" applyFont="1" applyFill="1" applyBorder="1" applyProtection="1"/>
    <xf numFmtId="4" fontId="72" fillId="2" borderId="0" xfId="5" applyNumberFormat="1" applyFont="1" applyFill="1" applyProtection="1"/>
    <xf numFmtId="10" fontId="46" fillId="30" borderId="0" xfId="129" applyNumberFormat="1" applyFont="1" applyFill="1" applyAlignment="1" applyProtection="1">
      <alignment horizontal="center"/>
      <protection locked="0"/>
    </xf>
    <xf numFmtId="4" fontId="16" fillId="2" borderId="0" xfId="0" applyNumberFormat="1" applyFont="1" applyFill="1" applyAlignment="1">
      <alignment horizontal="center"/>
    </xf>
    <xf numFmtId="177" fontId="0" fillId="30" borderId="0" xfId="0" applyNumberFormat="1" applyFill="1" applyProtection="1">
      <protection locked="0"/>
    </xf>
    <xf numFmtId="4" fontId="0" fillId="2" borderId="0" xfId="0" applyNumberFormat="1" applyFill="1" applyAlignment="1">
      <alignment horizontal="center"/>
    </xf>
    <xf numFmtId="0" fontId="76" fillId="0" borderId="10" xfId="0" applyFont="1" applyBorder="1" applyProtection="1">
      <protection locked="0"/>
    </xf>
    <xf numFmtId="4" fontId="76" fillId="0" borderId="10" xfId="0" applyNumberFormat="1" applyFont="1" applyBorder="1" applyProtection="1">
      <protection locked="0"/>
    </xf>
    <xf numFmtId="4" fontId="76" fillId="30" borderId="10" xfId="0" applyNumberFormat="1" applyFont="1" applyFill="1" applyBorder="1" applyProtection="1">
      <protection locked="0"/>
    </xf>
    <xf numFmtId="188" fontId="0" fillId="30" borderId="0" xfId="0" applyNumberFormat="1" applyFont="1" applyFill="1" applyAlignment="1" applyProtection="1">
      <alignment horizontal="right" vertical="top"/>
      <protection locked="0"/>
    </xf>
    <xf numFmtId="188" fontId="0" fillId="30" borderId="0" xfId="0" applyNumberFormat="1" applyFont="1" applyFill="1" applyBorder="1" applyAlignment="1" applyProtection="1">
      <alignment horizontal="right"/>
      <protection locked="0"/>
    </xf>
    <xf numFmtId="0" fontId="45" fillId="2" borderId="0" xfId="0" applyFont="1" applyFill="1" applyAlignment="1">
      <alignment vertical="top" wrapText="1"/>
    </xf>
    <xf numFmtId="0" fontId="75" fillId="2" borderId="0" xfId="0" applyFont="1" applyFill="1" applyProtection="1"/>
    <xf numFmtId="0" fontId="45" fillId="3" borderId="0" xfId="0" applyFont="1" applyFill="1" applyAlignment="1">
      <alignment horizontal="left" vertical="top" wrapText="1"/>
    </xf>
    <xf numFmtId="0" fontId="45" fillId="2" borderId="0" xfId="0" applyFont="1" applyFill="1" applyAlignment="1">
      <alignment vertical="top" wrapText="1"/>
    </xf>
    <xf numFmtId="0" fontId="71" fillId="2" borderId="0" xfId="1" applyFont="1" applyFill="1" applyAlignment="1" applyProtection="1">
      <alignment horizontal="center"/>
    </xf>
    <xf numFmtId="171" fontId="65" fillId="4" borderId="12" xfId="5" applyNumberFormat="1" applyFont="1" applyFill="1" applyBorder="1" applyAlignment="1" applyProtection="1">
      <alignment horizontal="center" vertical="center" wrapText="1"/>
    </xf>
    <xf numFmtId="0" fontId="15" fillId="0" borderId="12" xfId="0" applyFont="1" applyBorder="1" applyAlignment="1" applyProtection="1">
      <alignment horizontal="center" vertical="center" wrapText="1"/>
    </xf>
    <xf numFmtId="0" fontId="65" fillId="4" borderId="12" xfId="5" applyFont="1" applyFill="1" applyBorder="1" applyAlignment="1" applyProtection="1">
      <alignment horizontal="center" vertical="center"/>
    </xf>
    <xf numFmtId="0" fontId="15" fillId="0" borderId="12" xfId="0" applyFont="1" applyBorder="1" applyAlignment="1" applyProtection="1">
      <alignment horizontal="center" vertical="center"/>
    </xf>
    <xf numFmtId="0" fontId="65" fillId="4" borderId="12" xfId="5" applyFont="1" applyFill="1" applyBorder="1" applyAlignment="1" applyProtection="1">
      <alignment horizontal="center" vertical="center" wrapText="1"/>
    </xf>
    <xf numFmtId="171" fontId="65" fillId="4" borderId="15" xfId="5" applyNumberFormat="1" applyFont="1" applyFill="1" applyBorder="1" applyAlignment="1" applyProtection="1">
      <alignment horizontal="center" vertical="center" wrapText="1"/>
    </xf>
    <xf numFmtId="0" fontId="15" fillId="0" borderId="16" xfId="0" applyFont="1" applyBorder="1" applyAlignment="1" applyProtection="1">
      <alignment horizontal="center" vertical="center" wrapText="1"/>
    </xf>
    <xf numFmtId="0" fontId="15" fillId="0" borderId="17" xfId="0" applyFont="1" applyBorder="1" applyAlignment="1" applyProtection="1">
      <alignment horizontal="center" vertical="center" wrapText="1"/>
    </xf>
    <xf numFmtId="0" fontId="10" fillId="2" borderId="26" xfId="1" applyFont="1" applyFill="1" applyBorder="1" applyAlignment="1" applyProtection="1">
      <alignment horizontal="left" vertical="top" wrapText="1"/>
    </xf>
    <xf numFmtId="0" fontId="10" fillId="2" borderId="14" xfId="1" applyFont="1" applyFill="1" applyBorder="1" applyAlignment="1" applyProtection="1">
      <alignment horizontal="left" vertical="top" wrapText="1"/>
    </xf>
    <xf numFmtId="0" fontId="10" fillId="2" borderId="24" xfId="1" applyFont="1" applyFill="1" applyBorder="1" applyAlignment="1" applyProtection="1">
      <alignment horizontal="left" vertical="top" wrapText="1"/>
    </xf>
    <xf numFmtId="0" fontId="10" fillId="2" borderId="25" xfId="1" applyFont="1" applyFill="1" applyBorder="1" applyAlignment="1" applyProtection="1">
      <alignment horizontal="left" vertical="center" wrapText="1"/>
    </xf>
    <xf numFmtId="0" fontId="12" fillId="4" borderId="12" xfId="1" applyFont="1" applyFill="1" applyBorder="1" applyAlignment="1" applyProtection="1">
      <alignment horizontal="left" vertical="center" wrapText="1"/>
    </xf>
    <xf numFmtId="180" fontId="12" fillId="2" borderId="12" xfId="4" applyNumberFormat="1" applyFont="1" applyFill="1" applyBorder="1" applyAlignment="1" applyProtection="1">
      <alignment horizontal="center" vertical="center"/>
    </xf>
    <xf numFmtId="10" fontId="12" fillId="2" borderId="15" xfId="4" applyNumberFormat="1" applyFont="1" applyFill="1" applyBorder="1" applyAlignment="1" applyProtection="1">
      <alignment horizontal="center" vertical="center"/>
    </xf>
    <xf numFmtId="10" fontId="12" fillId="2" borderId="17" xfId="4" applyNumberFormat="1" applyFont="1" applyFill="1" applyBorder="1" applyAlignment="1" applyProtection="1">
      <alignment horizontal="center" vertical="center"/>
    </xf>
    <xf numFmtId="0" fontId="12" fillId="0" borderId="12" xfId="1" applyFont="1" applyFill="1" applyBorder="1" applyAlignment="1" applyProtection="1">
      <alignment horizontal="left" vertical="top" wrapText="1"/>
      <protection locked="0"/>
    </xf>
    <xf numFmtId="0" fontId="10" fillId="4" borderId="15" xfId="1" applyFont="1" applyFill="1" applyBorder="1" applyAlignment="1" applyProtection="1">
      <alignment horizontal="left" vertical="top" wrapText="1"/>
    </xf>
    <xf numFmtId="0" fontId="10" fillId="4" borderId="16" xfId="1" applyFont="1" applyFill="1" applyBorder="1" applyAlignment="1" applyProtection="1">
      <alignment horizontal="left" vertical="top" wrapText="1"/>
    </xf>
    <xf numFmtId="0" fontId="10" fillId="4" borderId="17" xfId="1" applyFont="1" applyFill="1" applyBorder="1" applyAlignment="1" applyProtection="1">
      <alignment horizontal="left" vertical="top" wrapText="1"/>
    </xf>
    <xf numFmtId="0" fontId="10" fillId="4" borderId="18" xfId="1" applyFont="1" applyFill="1" applyBorder="1" applyAlignment="1" applyProtection="1">
      <alignment horizontal="center" vertical="center" wrapText="1"/>
    </xf>
    <xf numFmtId="0" fontId="10" fillId="4" borderId="19" xfId="1" applyFont="1" applyFill="1" applyBorder="1" applyAlignment="1" applyProtection="1">
      <alignment horizontal="center" vertical="center" wrapText="1"/>
    </xf>
    <xf numFmtId="0" fontId="10" fillId="4" borderId="20" xfId="1" applyFont="1" applyFill="1" applyBorder="1" applyAlignment="1" applyProtection="1">
      <alignment horizontal="center" vertical="center" wrapText="1"/>
    </xf>
    <xf numFmtId="0" fontId="10" fillId="0" borderId="16" xfId="1" applyFont="1" applyFill="1" applyBorder="1" applyAlignment="1" applyProtection="1">
      <alignment horizontal="left" vertical="center" wrapText="1"/>
    </xf>
    <xf numFmtId="0" fontId="10" fillId="0" borderId="17" xfId="1" applyFont="1" applyFill="1" applyBorder="1" applyAlignment="1" applyProtection="1">
      <alignment horizontal="left" vertical="center" wrapText="1"/>
    </xf>
    <xf numFmtId="0" fontId="10" fillId="4" borderId="15" xfId="1" applyFont="1" applyFill="1" applyBorder="1" applyAlignment="1" applyProtection="1">
      <alignment horizontal="center" vertical="top" wrapText="1"/>
    </xf>
    <xf numFmtId="0" fontId="10" fillId="4" borderId="16" xfId="1" applyFont="1" applyFill="1" applyBorder="1" applyAlignment="1" applyProtection="1">
      <alignment horizontal="center" vertical="top" wrapText="1"/>
    </xf>
    <xf numFmtId="0" fontId="10" fillId="4" borderId="17" xfId="1" applyFont="1" applyFill="1" applyBorder="1" applyAlignment="1" applyProtection="1">
      <alignment horizontal="center" vertical="top" wrapText="1"/>
    </xf>
    <xf numFmtId="3" fontId="12" fillId="2" borderId="13" xfId="1" applyNumberFormat="1" applyFont="1" applyFill="1" applyBorder="1" applyAlignment="1" applyProtection="1">
      <alignment horizontal="center" vertical="center" wrapText="1"/>
    </xf>
    <xf numFmtId="3" fontId="12" fillId="2" borderId="23" xfId="1" applyNumberFormat="1" applyFont="1" applyFill="1" applyBorder="1" applyAlignment="1" applyProtection="1">
      <alignment horizontal="center" vertical="center" wrapText="1"/>
    </xf>
    <xf numFmtId="3" fontId="12" fillId="2" borderId="14" xfId="1" applyNumberFormat="1" applyFont="1" applyFill="1" applyBorder="1" applyAlignment="1" applyProtection="1">
      <alignment horizontal="center" vertical="center" wrapText="1"/>
    </xf>
    <xf numFmtId="0" fontId="12" fillId="2" borderId="13" xfId="1" applyNumberFormat="1" applyFont="1" applyFill="1" applyBorder="1" applyAlignment="1" applyProtection="1">
      <alignment horizontal="center" vertical="center" wrapText="1"/>
    </xf>
    <xf numFmtId="0" fontId="12" fillId="2" borderId="23" xfId="1" applyNumberFormat="1" applyFont="1" applyFill="1" applyBorder="1" applyAlignment="1" applyProtection="1">
      <alignment horizontal="center" vertical="center" wrapText="1"/>
    </xf>
    <xf numFmtId="0" fontId="12" fillId="2" borderId="14" xfId="1" applyNumberFormat="1" applyFont="1" applyFill="1" applyBorder="1" applyAlignment="1" applyProtection="1">
      <alignment horizontal="center" vertical="center" wrapText="1"/>
    </xf>
    <xf numFmtId="4" fontId="12" fillId="0" borderId="15" xfId="1" applyNumberFormat="1" applyFont="1" applyFill="1" applyBorder="1" applyAlignment="1" applyProtection="1">
      <alignment horizontal="right"/>
    </xf>
    <xf numFmtId="4" fontId="12" fillId="0" borderId="17" xfId="1" applyNumberFormat="1" applyFont="1" applyFill="1" applyBorder="1" applyAlignment="1" applyProtection="1">
      <alignment horizontal="right"/>
    </xf>
    <xf numFmtId="0" fontId="12" fillId="4" borderId="15" xfId="1" applyFont="1" applyFill="1" applyBorder="1" applyAlignment="1" applyProtection="1">
      <alignment vertical="top" wrapText="1"/>
    </xf>
    <xf numFmtId="0" fontId="12" fillId="4" borderId="16" xfId="1" applyFont="1" applyFill="1" applyBorder="1" applyAlignment="1" applyProtection="1">
      <alignment vertical="top" wrapText="1"/>
    </xf>
    <xf numFmtId="0" fontId="12" fillId="4" borderId="17" xfId="1" applyFont="1" applyFill="1" applyBorder="1" applyAlignment="1" applyProtection="1">
      <alignment vertical="top" wrapText="1"/>
    </xf>
    <xf numFmtId="3" fontId="10" fillId="2" borderId="27" xfId="1" applyNumberFormat="1" applyFont="1" applyFill="1" applyBorder="1" applyAlignment="1" applyProtection="1">
      <alignment horizontal="left" vertical="center"/>
    </xf>
    <xf numFmtId="3" fontId="10" fillId="2" borderId="28" xfId="1" applyNumberFormat="1" applyFont="1" applyFill="1" applyBorder="1" applyAlignment="1" applyProtection="1">
      <alignment horizontal="left" vertical="center"/>
    </xf>
    <xf numFmtId="3" fontId="10" fillId="2" borderId="29" xfId="1" applyNumberFormat="1" applyFont="1" applyFill="1" applyBorder="1" applyAlignment="1" applyProtection="1">
      <alignment horizontal="left" vertical="center"/>
    </xf>
    <xf numFmtId="3" fontId="10" fillId="2" borderId="21" xfId="1" applyNumberFormat="1" applyFont="1" applyFill="1" applyBorder="1" applyAlignment="1" applyProtection="1">
      <alignment horizontal="left" vertical="center"/>
    </xf>
    <xf numFmtId="3" fontId="10" fillId="2" borderId="0" xfId="1" applyNumberFormat="1" applyFont="1" applyFill="1" applyBorder="1" applyAlignment="1" applyProtection="1">
      <alignment horizontal="left" vertical="center"/>
    </xf>
    <xf numFmtId="3" fontId="10" fillId="2" borderId="22" xfId="1" applyNumberFormat="1" applyFont="1" applyFill="1" applyBorder="1" applyAlignment="1" applyProtection="1">
      <alignment horizontal="left" vertical="center"/>
    </xf>
    <xf numFmtId="3" fontId="10" fillId="2" borderId="24" xfId="1" applyNumberFormat="1" applyFont="1" applyFill="1" applyBorder="1" applyAlignment="1" applyProtection="1">
      <alignment horizontal="left" vertical="center"/>
    </xf>
    <xf numFmtId="3" fontId="10" fillId="2" borderId="25" xfId="1" applyNumberFormat="1" applyFont="1" applyFill="1" applyBorder="1" applyAlignment="1" applyProtection="1">
      <alignment horizontal="left" vertical="center"/>
    </xf>
    <xf numFmtId="3" fontId="10" fillId="2" borderId="26" xfId="1" applyNumberFormat="1" applyFont="1" applyFill="1" applyBorder="1" applyAlignment="1" applyProtection="1">
      <alignment horizontal="left" vertical="center"/>
    </xf>
    <xf numFmtId="0" fontId="10" fillId="0" borderId="15" xfId="1" applyFont="1" applyFill="1" applyBorder="1" applyAlignment="1" applyProtection="1">
      <alignment horizontal="left" vertical="center" wrapText="1"/>
    </xf>
    <xf numFmtId="3" fontId="8" fillId="0" borderId="0" xfId="1" applyNumberFormat="1" applyFont="1" applyFill="1" applyBorder="1" applyAlignment="1" applyProtection="1">
      <alignment horizontal="left"/>
      <protection locked="0"/>
    </xf>
    <xf numFmtId="0" fontId="2" fillId="0" borderId="0" xfId="1" applyNumberFormat="1" applyFont="1" applyFill="1" applyAlignment="1" applyProtection="1">
      <alignment horizontal="left"/>
      <protection locked="0"/>
    </xf>
    <xf numFmtId="0" fontId="13" fillId="2" borderId="0" xfId="1" applyFont="1" applyFill="1" applyAlignment="1">
      <alignment horizontal="right"/>
    </xf>
    <xf numFmtId="0" fontId="13" fillId="2" borderId="0" xfId="1" applyFont="1" applyFill="1" applyAlignment="1" applyProtection="1">
      <alignment horizontal="left"/>
    </xf>
    <xf numFmtId="0" fontId="13" fillId="2" borderId="0" xfId="1" applyFont="1" applyFill="1" applyAlignment="1" applyProtection="1">
      <alignment horizontal="center"/>
    </xf>
    <xf numFmtId="0" fontId="12" fillId="2" borderId="0" xfId="1" applyFont="1" applyFill="1" applyAlignment="1" applyProtection="1">
      <alignment horizontal="center"/>
    </xf>
    <xf numFmtId="16" fontId="16" fillId="3" borderId="31" xfId="0" applyNumberFormat="1" applyFont="1" applyFill="1" applyBorder="1" applyAlignment="1">
      <alignment horizontal="center" vertical="center" textRotation="90" wrapText="1"/>
    </xf>
    <xf numFmtId="0" fontId="16" fillId="3" borderId="31" xfId="0" applyFont="1" applyFill="1" applyBorder="1" applyAlignment="1">
      <alignment horizontal="center" vertical="center" textRotation="90" wrapText="1"/>
    </xf>
    <xf numFmtId="0" fontId="0" fillId="3" borderId="32" xfId="0" applyFont="1" applyFill="1" applyBorder="1" applyAlignment="1">
      <alignment wrapText="1"/>
    </xf>
    <xf numFmtId="0" fontId="0" fillId="0" borderId="15" xfId="0" applyFont="1" applyFill="1" applyBorder="1" applyAlignment="1" applyProtection="1">
      <alignment wrapText="1"/>
      <protection locked="0"/>
    </xf>
    <xf numFmtId="0" fontId="0" fillId="0" borderId="17" xfId="0" applyFont="1" applyFill="1" applyBorder="1" applyAlignment="1" applyProtection="1">
      <alignment wrapText="1"/>
      <protection locked="0"/>
    </xf>
    <xf numFmtId="0" fontId="0" fillId="30" borderId="0" xfId="0" applyFont="1" applyFill="1" applyAlignment="1">
      <alignment horizontal="left" vertical="center" wrapText="1"/>
    </xf>
    <xf numFmtId="0" fontId="0" fillId="0" borderId="15" xfId="0" applyFill="1" applyBorder="1" applyAlignment="1" applyProtection="1">
      <alignment wrapText="1"/>
      <protection locked="0"/>
    </xf>
    <xf numFmtId="0" fontId="0" fillId="2" borderId="0" xfId="0" applyFont="1" applyFill="1" applyAlignment="1">
      <alignment vertical="top" wrapText="1"/>
    </xf>
    <xf numFmtId="0" fontId="0" fillId="0" borderId="0" xfId="0" applyFont="1" applyAlignment="1">
      <alignment vertical="top" wrapText="1"/>
    </xf>
    <xf numFmtId="0" fontId="0" fillId="2" borderId="0" xfId="0" applyFill="1" applyAlignment="1">
      <alignment vertical="top" wrapText="1"/>
    </xf>
    <xf numFmtId="0" fontId="0" fillId="3" borderId="32" xfId="0" applyFont="1" applyFill="1" applyBorder="1" applyAlignment="1">
      <alignment vertical="top" wrapText="1"/>
    </xf>
    <xf numFmtId="0" fontId="0" fillId="2" borderId="0" xfId="0" applyFill="1" applyBorder="1" applyAlignment="1">
      <alignment wrapText="1"/>
    </xf>
    <xf numFmtId="0" fontId="0" fillId="2" borderId="0" xfId="0" applyFont="1" applyFill="1" applyBorder="1" applyAlignment="1">
      <alignment wrapText="1"/>
    </xf>
    <xf numFmtId="0" fontId="0" fillId="29" borderId="15" xfId="0" applyFont="1" applyFill="1" applyBorder="1" applyAlignment="1">
      <alignment horizontal="center" vertical="center" wrapText="1"/>
    </xf>
    <xf numFmtId="0" fontId="0" fillId="29" borderId="17" xfId="0" applyFont="1" applyFill="1" applyBorder="1" applyAlignment="1">
      <alignment horizontal="center" vertical="center" wrapText="1"/>
    </xf>
    <xf numFmtId="2" fontId="0" fillId="30" borderId="0" xfId="0" applyNumberFormat="1" applyFill="1" applyAlignment="1">
      <alignment wrapText="1"/>
    </xf>
    <xf numFmtId="0" fontId="16" fillId="2" borderId="30" xfId="0" applyFont="1" applyFill="1" applyBorder="1" applyAlignment="1">
      <alignment horizontal="center" vertical="center" wrapText="1"/>
    </xf>
    <xf numFmtId="0" fontId="0" fillId="0" borderId="30" xfId="0" applyBorder="1" applyAlignment="1">
      <alignment horizontal="center" vertical="center" wrapText="1"/>
    </xf>
    <xf numFmtId="0" fontId="0" fillId="2" borderId="30" xfId="0" applyFill="1" applyBorder="1" applyAlignment="1">
      <alignment horizontal="center" vertical="center" wrapText="1"/>
    </xf>
    <xf numFmtId="0" fontId="77" fillId="2" borderId="30" xfId="0" applyFont="1" applyFill="1" applyBorder="1" applyAlignment="1">
      <alignment horizontal="center" vertical="center" wrapText="1"/>
    </xf>
    <xf numFmtId="0" fontId="16" fillId="2" borderId="0" xfId="0" applyFont="1" applyFill="1" applyAlignment="1">
      <alignment wrapText="1"/>
    </xf>
    <xf numFmtId="0" fontId="0" fillId="0" borderId="0" xfId="0" applyAlignment="1">
      <alignment wrapText="1"/>
    </xf>
  </cellXfs>
  <cellStyles count="130">
    <cellStyle name="_Cunovo_8.8.2007_EU fondy-Opatrenie 1.3.JPD2" xfId="6"/>
    <cellStyle name="_GravelLand_BP_19 6 2007_final" xfId="7"/>
    <cellStyle name="_Hotel Cunovo_BP_loan_2007.9.18" xfId="8"/>
    <cellStyle name="20 % – Zvýraznění1" xfId="9"/>
    <cellStyle name="20 % – Zvýraznění2" xfId="10"/>
    <cellStyle name="20 % – Zvýraznění3" xfId="11"/>
    <cellStyle name="20 % – Zvýraznění4" xfId="12"/>
    <cellStyle name="20 % – Zvýraznění5" xfId="13"/>
    <cellStyle name="20 % – Zvýraznění6" xfId="14"/>
    <cellStyle name="20% - Accent1" xfId="15"/>
    <cellStyle name="20% - Accent2" xfId="16"/>
    <cellStyle name="20% - Accent3" xfId="17"/>
    <cellStyle name="20% - Accent4" xfId="18"/>
    <cellStyle name="20% - Accent5" xfId="19"/>
    <cellStyle name="20% - Accent6" xfId="20"/>
    <cellStyle name="40 % – Zvýraznění1" xfId="21"/>
    <cellStyle name="40 % – Zvýraznění2" xfId="22"/>
    <cellStyle name="40 % – Zvýraznění3" xfId="23"/>
    <cellStyle name="40 % – Zvýraznění4" xfId="24"/>
    <cellStyle name="40 % – Zvýraznění5" xfId="25"/>
    <cellStyle name="40 % – Zvýraznění6" xfId="26"/>
    <cellStyle name="40% - Accent1" xfId="27"/>
    <cellStyle name="40% - Accent2" xfId="28"/>
    <cellStyle name="40% - Accent3" xfId="29"/>
    <cellStyle name="40% - Accent4" xfId="30"/>
    <cellStyle name="40% - Accent5" xfId="31"/>
    <cellStyle name="40% - Accent6" xfId="32"/>
    <cellStyle name="60 % – Zvýraznění1" xfId="33"/>
    <cellStyle name="60 % – Zvýraznění2" xfId="34"/>
    <cellStyle name="60 % – Zvýraznění3" xfId="35"/>
    <cellStyle name="60 % – Zvýraznění4" xfId="36"/>
    <cellStyle name="60 % – Zvýraznění5" xfId="37"/>
    <cellStyle name="60 % – Zvýraznění6" xfId="38"/>
    <cellStyle name="60% - Accent1" xfId="39"/>
    <cellStyle name="60% - Accent2" xfId="40"/>
    <cellStyle name="60% - Accent3" xfId="41"/>
    <cellStyle name="60% - Accent4" xfId="42"/>
    <cellStyle name="60% - Accent5" xfId="43"/>
    <cellStyle name="60% - Accent6" xfId="44"/>
    <cellStyle name="Accent1" xfId="45"/>
    <cellStyle name="Accent2" xfId="46"/>
    <cellStyle name="Accent3" xfId="47"/>
    <cellStyle name="Accent4" xfId="48"/>
    <cellStyle name="Accent5" xfId="49"/>
    <cellStyle name="Accent6" xfId="50"/>
    <cellStyle name="Bad" xfId="51"/>
    <cellStyle name="Calculation" xfId="52"/>
    <cellStyle name="Celkem" xfId="53"/>
    <cellStyle name="Comma_Annex_III_12.5.2009_Ziadost3" xfId="54"/>
    <cellStyle name="čiarky 2" xfId="2"/>
    <cellStyle name="čiarky 3" xfId="55"/>
    <cellStyle name="čiarky 4" xfId="56"/>
    <cellStyle name="čiarky 5" xfId="57"/>
    <cellStyle name="čiarky 6" xfId="58"/>
    <cellStyle name="čiarky 7" xfId="59"/>
    <cellStyle name="Date" xfId="60"/>
    <cellStyle name="Explanatory Text" xfId="61"/>
    <cellStyle name="Fixed" xfId="62"/>
    <cellStyle name="Good" xfId="63"/>
    <cellStyle name="Heading 1" xfId="64"/>
    <cellStyle name="Heading 2" xfId="65"/>
    <cellStyle name="Heading 3" xfId="66"/>
    <cellStyle name="Heading 4" xfId="67"/>
    <cellStyle name="Hypertextové prepojenie 2" xfId="68"/>
    <cellStyle name="Hypertextové prepojenie 3" xfId="69"/>
    <cellStyle name="Check Cell" xfId="70"/>
    <cellStyle name="Chybně" xfId="71"/>
    <cellStyle name="Input" xfId="72"/>
    <cellStyle name="Kontrolní buňka" xfId="73"/>
    <cellStyle name="Linked Cell" xfId="74"/>
    <cellStyle name="meny 2" xfId="75"/>
    <cellStyle name="Název" xfId="76"/>
    <cellStyle name="Neutral" xfId="77"/>
    <cellStyle name="Neutrální" xfId="78"/>
    <cellStyle name="Normal_Aktíva" xfId="79"/>
    <cellStyle name="Normálna" xfId="0" builtinId="0"/>
    <cellStyle name="Normálna 2" xfId="80"/>
    <cellStyle name="normálne 10" xfId="81"/>
    <cellStyle name="normálne 11" xfId="82"/>
    <cellStyle name="normálne 12" xfId="83"/>
    <cellStyle name="normálne 13" xfId="84"/>
    <cellStyle name="normálne 14" xfId="85"/>
    <cellStyle name="normálne 15" xfId="125"/>
    <cellStyle name="normálne 2" xfId="1"/>
    <cellStyle name="normálne 2 2" xfId="5"/>
    <cellStyle name="normálne 3" xfId="86"/>
    <cellStyle name="normálne 3 2" xfId="87"/>
    <cellStyle name="normálne 4" xfId="88"/>
    <cellStyle name="normálne 4 2" xfId="126"/>
    <cellStyle name="normálne 4 2 2" xfId="127"/>
    <cellStyle name="normálne 4 3" xfId="128"/>
    <cellStyle name="normálne 5" xfId="89"/>
    <cellStyle name="normálne 5 2" xfId="90"/>
    <cellStyle name="normálne 6" xfId="91"/>
    <cellStyle name="normálne 7" xfId="92"/>
    <cellStyle name="normálne 8" xfId="93"/>
    <cellStyle name="normálne 9" xfId="94"/>
    <cellStyle name="normálne_FA_Hotel Tajchy_v8" xfId="124"/>
    <cellStyle name="normální_Kópia - Kópia -ISPA IA EIP-M" xfId="95"/>
    <cellStyle name="Note" xfId="96"/>
    <cellStyle name="Output" xfId="97"/>
    <cellStyle name="Percentá" xfId="129" builtinId="5"/>
    <cellStyle name="percentá 2" xfId="4"/>
    <cellStyle name="percentá 2 2" xfId="98"/>
    <cellStyle name="percentá 3" xfId="99"/>
    <cellStyle name="percentá 4" xfId="100"/>
    <cellStyle name="percentá 5" xfId="101"/>
    <cellStyle name="percentá 6" xfId="102"/>
    <cellStyle name="percentá 7" xfId="103"/>
    <cellStyle name="položka" xfId="104"/>
    <cellStyle name="položka1" xfId="105"/>
    <cellStyle name="procent 2" xfId="3"/>
    <cellStyle name="procent 2 2" xfId="106"/>
    <cellStyle name="procent 2 3" xfId="123"/>
    <cellStyle name="Propojená buňka" xfId="107"/>
    <cellStyle name="SAPBEXchaText" xfId="108"/>
    <cellStyle name="SAPBEXstdItem" xfId="109"/>
    <cellStyle name="Správně" xfId="110"/>
    <cellStyle name="Text" xfId="111"/>
    <cellStyle name="Text upozornění" xfId="112"/>
    <cellStyle name="Title" xfId="113"/>
    <cellStyle name="Total" xfId="114"/>
    <cellStyle name="Vysvětlující text" xfId="115"/>
    <cellStyle name="Warning Text" xfId="116"/>
    <cellStyle name="Zvýraznění 1" xfId="117"/>
    <cellStyle name="Zvýraznění 2" xfId="118"/>
    <cellStyle name="Zvýraznění 3" xfId="119"/>
    <cellStyle name="Zvýraznění 4" xfId="120"/>
    <cellStyle name="Zvýraznění 5" xfId="121"/>
    <cellStyle name="Zvýraznění 6" xfId="122"/>
  </cellStyles>
  <dxfs count="72">
    <dxf>
      <font>
        <color theme="0"/>
      </font>
    </dxf>
    <dxf>
      <font>
        <condense val="0"/>
        <extend val="0"/>
        <color rgb="FF9C0006"/>
      </font>
    </dxf>
    <dxf>
      <font>
        <color rgb="FFFF0000"/>
      </font>
    </dxf>
    <dxf>
      <font>
        <color theme="0"/>
      </font>
    </dxf>
    <dxf>
      <font>
        <color theme="0"/>
      </font>
    </dxf>
    <dxf>
      <font>
        <color theme="0"/>
      </font>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theme="4" tint="0.79998168889431442"/>
      </font>
      <fill>
        <patternFill>
          <bgColor theme="4" tint="0.79998168889431442"/>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theme="4" tint="0.79998168889431442"/>
      </font>
      <fill>
        <patternFill>
          <bgColor theme="4" tint="0.79998168889431442"/>
        </patternFill>
      </fill>
    </dxf>
    <dxf>
      <font>
        <color theme="4" tint="0.79998168889431442"/>
      </font>
      <fill>
        <patternFill>
          <bgColor theme="4" tint="0.79998168889431442"/>
        </patternFill>
      </fill>
    </dxf>
    <dxf>
      <font>
        <color theme="4" tint="0.79998168889431442"/>
      </font>
      <fill>
        <patternFill>
          <bgColor theme="4" tint="0.79998168889431442"/>
        </patternFill>
      </fill>
    </dxf>
    <dxf>
      <font>
        <color theme="4" tint="0.79998168889431442"/>
      </font>
      <fill>
        <patternFill>
          <bgColor theme="4" tint="0.79998168889431442"/>
        </patternFill>
      </fill>
    </dxf>
    <dxf>
      <font>
        <color theme="4" tint="0.79998168889431442"/>
      </font>
      <fill>
        <patternFill>
          <bgColor theme="4" tint="0.79998168889431442"/>
        </patternFill>
      </fill>
    </dxf>
    <dxf>
      <font>
        <color theme="4" tint="0.79998168889431442"/>
      </font>
      <fill>
        <patternFill>
          <bgColor theme="4" tint="0.79998168889431442"/>
        </patternFill>
      </fill>
    </dxf>
    <dxf>
      <font>
        <color theme="4" tint="0.79998168889431442"/>
      </font>
      <fill>
        <patternFill>
          <bgColor theme="4" tint="0.79998168889431442"/>
        </patternFill>
      </fill>
    </dxf>
    <dxf>
      <font>
        <color theme="4" tint="0.79998168889431442"/>
      </font>
      <fill>
        <patternFill>
          <bgColor theme="4" tint="0.79998168889431442"/>
        </patternFill>
      </fill>
    </dxf>
    <dxf>
      <font>
        <color theme="4" tint="0.79998168889431442"/>
      </font>
      <fill>
        <patternFill>
          <bgColor theme="4" tint="0.79998168889431442"/>
        </patternFill>
      </fill>
    </dxf>
    <dxf>
      <font>
        <color theme="4" tint="0.79998168889431442"/>
      </font>
      <fill>
        <patternFill>
          <bgColor theme="4" tint="0.79998168889431442"/>
        </patternFill>
      </fill>
    </dxf>
    <dxf>
      <font>
        <color theme="4" tint="0.79998168889431442"/>
      </font>
      <fill>
        <patternFill>
          <bgColor theme="4" tint="0.79998168889431442"/>
        </patternFill>
      </fill>
    </dxf>
    <dxf>
      <font>
        <color theme="4" tint="0.79998168889431442"/>
      </font>
      <fill>
        <patternFill>
          <bgColor theme="4" tint="0.79998168889431442"/>
        </patternFill>
      </fill>
    </dxf>
    <dxf>
      <font>
        <color theme="4" tint="0.79998168889431442"/>
      </font>
      <fill>
        <patternFill>
          <bgColor theme="4" tint="0.79998168889431442"/>
        </patternFill>
      </fill>
    </dxf>
    <dxf>
      <font>
        <color theme="4" tint="0.79998168889431442"/>
      </font>
      <fill>
        <patternFill>
          <bgColor theme="4" tint="0.79998168889431442"/>
        </patternFill>
      </fill>
    </dxf>
    <dxf>
      <font>
        <color theme="4" tint="0.79998168889431442"/>
      </font>
    </dxf>
    <dxf>
      <fill>
        <patternFill>
          <bgColor theme="4" tint="0.79998168889431442"/>
        </patternFill>
      </fill>
    </dxf>
    <dxf>
      <fill>
        <patternFill>
          <bgColor theme="4" tint="0.79998168889431442"/>
        </patternFill>
      </fill>
    </dxf>
    <dxf>
      <font>
        <color theme="4" tint="0.79998168889431442"/>
      </font>
    </dxf>
    <dxf>
      <font>
        <color theme="4" tint="0.79998168889431442"/>
      </font>
    </dxf>
    <dxf>
      <font>
        <color theme="4" tint="0.79998168889431442"/>
      </font>
    </dxf>
    <dxf>
      <font>
        <color theme="4" tint="0.79998168889431442"/>
      </font>
      <fill>
        <patternFill>
          <bgColor theme="4" tint="0.79998168889431442"/>
        </patternFill>
      </fill>
    </dxf>
    <dxf>
      <font>
        <color theme="4" tint="0.79998168889431442"/>
      </font>
    </dxf>
    <dxf>
      <font>
        <color theme="4" tint="0.79998168889431442"/>
      </font>
      <fill>
        <patternFill>
          <bgColor theme="4" tint="0.79998168889431442"/>
        </patternFill>
      </fill>
    </dxf>
    <dxf>
      <font>
        <color theme="4" tint="0.79998168889431442"/>
      </font>
    </dxf>
    <dxf>
      <font>
        <color theme="4" tint="0.79998168889431442"/>
      </font>
      <fill>
        <patternFill>
          <bgColor theme="4" tint="0.79998168889431442"/>
        </patternFill>
      </fill>
    </dxf>
    <dxf>
      <font>
        <color theme="4" tint="0.79998168889431442"/>
      </font>
      <fill>
        <patternFill>
          <bgColor theme="4" tint="0.79998168889431442"/>
        </patternFill>
      </fill>
    </dxf>
    <dxf>
      <font>
        <color theme="4" tint="0.79998168889431442"/>
      </font>
      <fill>
        <patternFill>
          <bgColor theme="4" tint="0.79998168889431442"/>
        </patternFill>
      </fill>
    </dxf>
    <dxf>
      <font>
        <color auto="1"/>
      </font>
    </dxf>
    <dxf>
      <font>
        <color rgb="FFFF0000"/>
      </font>
    </dxf>
    <dxf>
      <font>
        <color theme="4" tint="0.79998168889431442"/>
      </font>
      <fill>
        <patternFill>
          <bgColor theme="4" tint="0.79998168889431442"/>
        </patternFill>
      </fill>
      <border>
        <left/>
        <right/>
        <top/>
        <bottom/>
        <vertical/>
        <horizontal/>
      </border>
    </dxf>
    <dxf>
      <font>
        <color theme="4" tint="0.79998168889431442"/>
      </font>
      <fill>
        <patternFill>
          <bgColor theme="4" tint="0.79998168889431442"/>
        </patternFill>
      </fill>
      <border>
        <left/>
        <right/>
        <top/>
        <bottom/>
        <vertical/>
        <horizontal/>
      </border>
    </dxf>
    <dxf>
      <font>
        <color theme="4" tint="0.79998168889431442"/>
      </font>
      <fill>
        <patternFill>
          <bgColor theme="4" tint="0.79998168889431442"/>
        </patternFill>
      </fill>
      <border>
        <left/>
        <right/>
        <top/>
        <bottom/>
        <vertical/>
        <horizontal/>
      </border>
    </dxf>
    <dxf>
      <font>
        <color theme="4" tint="0.79998168889431442"/>
      </font>
      <fill>
        <patternFill>
          <bgColor theme="4" tint="0.79998168889431442"/>
        </patternFill>
      </fill>
      <border>
        <left/>
        <right/>
        <top/>
        <bottom/>
        <vertical/>
        <horizontal/>
      </border>
    </dxf>
    <dxf>
      <font>
        <color theme="4" tint="0.79998168889431442"/>
      </font>
      <fill>
        <patternFill>
          <bgColor theme="4" tint="0.79998168889431442"/>
        </patternFill>
      </fill>
      <border>
        <left/>
        <right/>
        <top/>
        <bottom/>
        <vertical/>
        <horizontal/>
      </border>
    </dxf>
    <dxf>
      <font>
        <color theme="4" tint="0.79998168889431442"/>
      </font>
      <fill>
        <patternFill>
          <bgColor theme="4" tint="0.79998168889431442"/>
        </patternFill>
      </fill>
      <border>
        <left/>
        <right/>
        <top/>
        <bottom/>
        <vertical/>
        <horizontal/>
      </border>
    </dxf>
    <dxf>
      <font>
        <color theme="4" tint="0.79998168889431442"/>
      </font>
      <fill>
        <patternFill>
          <bgColor theme="4" tint="0.79998168889431442"/>
        </patternFill>
      </fill>
      <border>
        <left/>
        <right/>
        <top/>
        <bottom/>
        <vertical/>
        <horizontal/>
      </border>
    </dxf>
    <dxf>
      <font>
        <color theme="4" tint="0.79998168889431442"/>
      </font>
      <fill>
        <patternFill>
          <bgColor theme="4" tint="0.79998168889431442"/>
        </patternFill>
      </fill>
      <border>
        <left/>
        <right/>
        <top/>
        <bottom/>
        <vertical/>
        <horizontal/>
      </border>
    </dxf>
    <dxf>
      <font>
        <color theme="4" tint="0.79998168889431442"/>
      </font>
      <fill>
        <patternFill>
          <bgColor theme="4" tint="0.79998168889431442"/>
        </patternFill>
      </fill>
      <border>
        <left/>
        <right/>
        <top/>
        <bottom/>
        <vertical/>
        <horizontal/>
      </border>
    </dxf>
    <dxf>
      <font>
        <color theme="4" tint="0.79998168889431442"/>
      </font>
      <fill>
        <patternFill>
          <bgColor theme="4" tint="0.79998168889431442"/>
        </patternFill>
      </fill>
      <border>
        <left/>
        <right/>
        <top/>
        <bottom/>
        <vertical/>
        <horizontal/>
      </border>
    </dxf>
    <dxf>
      <font>
        <color theme="4" tint="0.79998168889431442"/>
      </font>
      <fill>
        <patternFill>
          <bgColor theme="4" tint="0.79998168889431442"/>
        </patternFill>
      </fill>
      <border>
        <left/>
        <right/>
        <top/>
        <bottom/>
        <vertical/>
        <horizontal/>
      </border>
    </dxf>
    <dxf>
      <font>
        <color theme="4" tint="0.79998168889431442"/>
      </font>
      <fill>
        <patternFill>
          <bgColor theme="4" tint="0.79998168889431442"/>
        </patternFill>
      </fill>
      <border>
        <left/>
        <right/>
        <top/>
        <bottom/>
        <vertical/>
        <horizontal/>
      </border>
    </dxf>
    <dxf>
      <fill>
        <patternFill>
          <bgColor rgb="FFFFC7CE"/>
        </patternFill>
      </fill>
    </dxf>
    <dxf>
      <font>
        <color rgb="FFFF0000"/>
      </font>
    </dxf>
    <dxf>
      <fill>
        <patternFill>
          <bgColor rgb="FFFFC7CE"/>
        </patternFill>
      </fill>
    </dxf>
    <dxf>
      <font>
        <color rgb="FFFF0000"/>
      </font>
    </dxf>
    <dxf>
      <fill>
        <patternFill>
          <bgColor rgb="FFFFC7CE"/>
        </patternFill>
      </fill>
    </dxf>
    <dxf>
      <font>
        <color rgb="FFFF0000"/>
      </font>
    </dxf>
    <dxf>
      <fill>
        <patternFill>
          <bgColor rgb="FFFFC7CE"/>
        </patternFill>
      </fill>
    </dxf>
    <dxf>
      <font>
        <color rgb="FFFF0000"/>
      </font>
    </dxf>
  </dxfs>
  <tableStyles count="0" defaultTableStyle="TableStyleMedium9" defaultPivotStyle="PivotStyleLight16"/>
  <colors>
    <mruColors>
      <color rgb="FFFF99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Hodnotenie stupňa inovácie produktu alebo služby</a:t>
            </a:r>
          </a:p>
        </c:rich>
      </c:tx>
      <c:overlay val="0"/>
    </c:title>
    <c:autoTitleDeleted val="0"/>
    <c:plotArea>
      <c:layout/>
      <c:barChart>
        <c:barDir val="col"/>
        <c:grouping val="clustered"/>
        <c:varyColors val="0"/>
        <c:ser>
          <c:idx val="0"/>
          <c:order val="0"/>
          <c:tx>
            <c:strRef>
              <c:f>'Hodnotenie inovácie'!$B$3</c:f>
              <c:strCache>
                <c:ptCount val="1"/>
                <c:pt idx="0">
                  <c:v>Prevádzkové príjmy</c:v>
                </c:pt>
              </c:strCache>
            </c:strRef>
          </c:tx>
          <c:invertIfNegative val="0"/>
          <c:cat>
            <c:numRef>
              <c:f>'Hodnotenie inovácie'!$E$2:$J$2</c:f>
              <c:numCache>
                <c:formatCode>0</c:formatCode>
                <c:ptCount val="6"/>
                <c:pt idx="0">
                  <c:v>2014</c:v>
                </c:pt>
                <c:pt idx="1">
                  <c:v>2015</c:v>
                </c:pt>
                <c:pt idx="2">
                  <c:v>2016</c:v>
                </c:pt>
                <c:pt idx="3">
                  <c:v>2017</c:v>
                </c:pt>
                <c:pt idx="4">
                  <c:v>2018</c:v>
                </c:pt>
                <c:pt idx="5">
                  <c:v>2019</c:v>
                </c:pt>
              </c:numCache>
            </c:numRef>
          </c:cat>
          <c:val>
            <c:numRef>
              <c:f>'Hodnotenie inovácie'!$E$3:$J$3</c:f>
              <c:numCache>
                <c:formatCode>General</c:formatCode>
                <c:ptCount val="6"/>
                <c:pt idx="3" formatCode="#,##0.00">
                  <c:v>0</c:v>
                </c:pt>
                <c:pt idx="4" formatCode="#,##0.00">
                  <c:v>0</c:v>
                </c:pt>
                <c:pt idx="5" formatCode="#,##0.00">
                  <c:v>0</c:v>
                </c:pt>
              </c:numCache>
            </c:numRef>
          </c:val>
        </c:ser>
        <c:ser>
          <c:idx val="2"/>
          <c:order val="2"/>
          <c:tx>
            <c:strRef>
              <c:f>'Hodnotenie inovácie'!$B$6</c:f>
              <c:strCache>
                <c:ptCount val="1"/>
                <c:pt idx="0">
                  <c:v>Náklady na vývoj</c:v>
                </c:pt>
              </c:strCache>
            </c:strRef>
          </c:tx>
          <c:invertIfNegative val="0"/>
          <c:cat>
            <c:numRef>
              <c:f>'Hodnotenie inovácie'!$E$2:$J$2</c:f>
              <c:numCache>
                <c:formatCode>0</c:formatCode>
                <c:ptCount val="6"/>
                <c:pt idx="0">
                  <c:v>2014</c:v>
                </c:pt>
                <c:pt idx="1">
                  <c:v>2015</c:v>
                </c:pt>
                <c:pt idx="2">
                  <c:v>2016</c:v>
                </c:pt>
                <c:pt idx="3">
                  <c:v>2017</c:v>
                </c:pt>
                <c:pt idx="4">
                  <c:v>2018</c:v>
                </c:pt>
                <c:pt idx="5">
                  <c:v>2019</c:v>
                </c:pt>
              </c:numCache>
            </c:numRef>
          </c:cat>
          <c:val>
            <c:numRef>
              <c:f>'Hodnotenie inovácie'!$E$6:$J$6</c:f>
              <c:numCache>
                <c:formatCode>#,##0.00_ ;[Red]\-#,##0.00\ </c:formatCode>
                <c:ptCount val="6"/>
                <c:pt idx="3" formatCode="General">
                  <c:v>0</c:v>
                </c:pt>
              </c:numCache>
            </c:numRef>
          </c:val>
        </c:ser>
        <c:ser>
          <c:idx val="4"/>
          <c:order val="3"/>
          <c:tx>
            <c:strRef>
              <c:f>'Hodnotenie inovácie'!$B$4</c:f>
              <c:strCache>
                <c:ptCount val="1"/>
                <c:pt idx="0">
                  <c:v>Prevádzkové výdavky</c:v>
                </c:pt>
              </c:strCache>
            </c:strRef>
          </c:tx>
          <c:spPr>
            <a:ln>
              <a:noFill/>
            </a:ln>
            <a:effectLst/>
          </c:spPr>
          <c:invertIfNegative val="0"/>
          <c:val>
            <c:numRef>
              <c:f>'Hodnotenie inovácie'!$E$4:$J$4</c:f>
              <c:numCache>
                <c:formatCode>#,##0.00</c:formatCode>
                <c:ptCount val="6"/>
                <c:pt idx="3">
                  <c:v>0</c:v>
                </c:pt>
                <c:pt idx="4">
                  <c:v>0</c:v>
                </c:pt>
                <c:pt idx="5">
                  <c:v>0</c:v>
                </c:pt>
              </c:numCache>
            </c:numRef>
          </c:val>
        </c:ser>
        <c:dLbls>
          <c:showLegendKey val="0"/>
          <c:showVal val="0"/>
          <c:showCatName val="0"/>
          <c:showSerName val="0"/>
          <c:showPercent val="0"/>
          <c:showBubbleSize val="0"/>
        </c:dLbls>
        <c:gapWidth val="150"/>
        <c:axId val="103303040"/>
        <c:axId val="103304576"/>
      </c:barChart>
      <c:lineChart>
        <c:grouping val="standard"/>
        <c:varyColors val="0"/>
        <c:ser>
          <c:idx val="1"/>
          <c:order val="1"/>
          <c:tx>
            <c:strRef>
              <c:f>'Hodnotenie inovácie'!$B$9</c:f>
              <c:strCache>
                <c:ptCount val="1"/>
                <c:pt idx="0">
                  <c:v>RoPDE</c:v>
                </c:pt>
              </c:strCache>
            </c:strRef>
          </c:tx>
          <c:marker>
            <c:symbol val="none"/>
          </c:marker>
          <c:dLbls>
            <c:dLbl>
              <c:idx val="0"/>
              <c:layout>
                <c:manualLayout>
                  <c:x val="4.6641791044776124E-3"/>
                  <c:y val="-7.2254335260115612E-2"/>
                </c:manualLayout>
              </c:layout>
              <c:showLegendKey val="0"/>
              <c:showVal val="1"/>
              <c:showCatName val="0"/>
              <c:showSerName val="0"/>
              <c:showPercent val="0"/>
              <c:showBubbleSize val="0"/>
            </c:dLbl>
            <c:dLbl>
              <c:idx val="1"/>
              <c:layout>
                <c:manualLayout>
                  <c:x val="3.1094527363184081E-3"/>
                  <c:y val="-6.7437379576107903E-2"/>
                </c:manualLayout>
              </c:layout>
              <c:showLegendKey val="0"/>
              <c:showVal val="1"/>
              <c:showCatName val="0"/>
              <c:showSerName val="0"/>
              <c:showPercent val="0"/>
              <c:showBubbleSize val="0"/>
            </c:dLbl>
            <c:dLbl>
              <c:idx val="2"/>
              <c:layout>
                <c:manualLayout>
                  <c:x val="5.7005974961284061E-17"/>
                  <c:y val="-7.2254335260115612E-2"/>
                </c:manualLayout>
              </c:layout>
              <c:showLegendKey val="0"/>
              <c:showVal val="1"/>
              <c:showCatName val="0"/>
              <c:showSerName val="0"/>
              <c:showPercent val="0"/>
              <c:showBubbleSize val="0"/>
            </c:dLbl>
            <c:dLbl>
              <c:idx val="3"/>
              <c:layout>
                <c:manualLayout>
                  <c:x val="-2.6430348258706549E-2"/>
                  <c:y val="-7.2254335260115612E-2"/>
                </c:manualLayout>
              </c:layout>
              <c:showLegendKey val="0"/>
              <c:showVal val="1"/>
              <c:showCatName val="0"/>
              <c:showSerName val="0"/>
              <c:showPercent val="0"/>
              <c:showBubbleSize val="0"/>
            </c:dLbl>
            <c:dLbl>
              <c:idx val="4"/>
              <c:layout>
                <c:manualLayout>
                  <c:x val="-2.7985074626865759E-2"/>
                  <c:y val="-6.7437379576107903E-2"/>
                </c:manualLayout>
              </c:layout>
              <c:showLegendKey val="0"/>
              <c:showVal val="1"/>
              <c:showCatName val="0"/>
              <c:showSerName val="0"/>
              <c:showPercent val="0"/>
              <c:showBubbleSize val="0"/>
            </c:dLbl>
            <c:dLbl>
              <c:idx val="5"/>
              <c:layout>
                <c:manualLayout>
                  <c:x val="-2.7985074626865645E-2"/>
                  <c:y val="-6.2620423892100194E-2"/>
                </c:manualLayout>
              </c:layout>
              <c:showLegendKey val="0"/>
              <c:showVal val="1"/>
              <c:showCatName val="0"/>
              <c:showSerName val="0"/>
              <c:showPercent val="0"/>
              <c:showBubbleSize val="0"/>
            </c:dLbl>
            <c:showLegendKey val="0"/>
            <c:showVal val="1"/>
            <c:showCatName val="0"/>
            <c:showSerName val="0"/>
            <c:showPercent val="0"/>
            <c:showBubbleSize val="0"/>
            <c:showLeaderLines val="0"/>
          </c:dLbls>
          <c:cat>
            <c:numRef>
              <c:f>'Hodnotenie inovácie'!$E$2:$J$2</c:f>
              <c:numCache>
                <c:formatCode>0</c:formatCode>
                <c:ptCount val="6"/>
                <c:pt idx="0">
                  <c:v>2014</c:v>
                </c:pt>
                <c:pt idx="1">
                  <c:v>2015</c:v>
                </c:pt>
                <c:pt idx="2">
                  <c:v>2016</c:v>
                </c:pt>
                <c:pt idx="3">
                  <c:v>2017</c:v>
                </c:pt>
                <c:pt idx="4">
                  <c:v>2018</c:v>
                </c:pt>
                <c:pt idx="5">
                  <c:v>2019</c:v>
                </c:pt>
              </c:numCache>
            </c:numRef>
          </c:cat>
          <c:val>
            <c:numRef>
              <c:f>'Hodnotenie inovácie'!$E$9:$J$9</c:f>
              <c:numCache>
                <c:formatCode>#,##0.00</c:formatCode>
                <c:ptCount val="6"/>
                <c:pt idx="0">
                  <c:v>0</c:v>
                </c:pt>
                <c:pt idx="1">
                  <c:v>0</c:v>
                </c:pt>
                <c:pt idx="2">
                  <c:v>0</c:v>
                </c:pt>
                <c:pt idx="3">
                  <c:v>0</c:v>
                </c:pt>
                <c:pt idx="4">
                  <c:v>0</c:v>
                </c:pt>
                <c:pt idx="5">
                  <c:v>0</c:v>
                </c:pt>
              </c:numCache>
            </c:numRef>
          </c:val>
          <c:smooth val="0"/>
        </c:ser>
        <c:dLbls>
          <c:showLegendKey val="0"/>
          <c:showVal val="0"/>
          <c:showCatName val="0"/>
          <c:showSerName val="0"/>
          <c:showPercent val="0"/>
          <c:showBubbleSize val="0"/>
        </c:dLbls>
        <c:marker val="1"/>
        <c:smooth val="0"/>
        <c:axId val="103320192"/>
        <c:axId val="103318656"/>
      </c:lineChart>
      <c:catAx>
        <c:axId val="103303040"/>
        <c:scaling>
          <c:orientation val="minMax"/>
        </c:scaling>
        <c:delete val="0"/>
        <c:axPos val="b"/>
        <c:numFmt formatCode="0" sourceLinked="1"/>
        <c:majorTickMark val="none"/>
        <c:minorTickMark val="none"/>
        <c:tickLblPos val="nextTo"/>
        <c:crossAx val="103304576"/>
        <c:crosses val="autoZero"/>
        <c:auto val="1"/>
        <c:lblAlgn val="ctr"/>
        <c:lblOffset val="100"/>
        <c:noMultiLvlLbl val="0"/>
      </c:catAx>
      <c:valAx>
        <c:axId val="103304576"/>
        <c:scaling>
          <c:orientation val="minMax"/>
        </c:scaling>
        <c:delete val="0"/>
        <c:axPos val="l"/>
        <c:majorGridlines/>
        <c:numFmt formatCode="0.00" sourceLinked="0"/>
        <c:majorTickMark val="none"/>
        <c:minorTickMark val="none"/>
        <c:tickLblPos val="nextTo"/>
        <c:spPr>
          <a:ln w="9525">
            <a:noFill/>
          </a:ln>
        </c:spPr>
        <c:crossAx val="103303040"/>
        <c:crosses val="autoZero"/>
        <c:crossBetween val="between"/>
      </c:valAx>
      <c:valAx>
        <c:axId val="103318656"/>
        <c:scaling>
          <c:orientation val="minMax"/>
          <c:max val="1"/>
          <c:min val="-2"/>
        </c:scaling>
        <c:delete val="0"/>
        <c:axPos val="r"/>
        <c:numFmt formatCode="#,##0.00" sourceLinked="1"/>
        <c:majorTickMark val="out"/>
        <c:minorTickMark val="none"/>
        <c:tickLblPos val="nextTo"/>
        <c:crossAx val="103320192"/>
        <c:crosses val="max"/>
        <c:crossBetween val="between"/>
        <c:majorUnit val="0.5"/>
      </c:valAx>
      <c:catAx>
        <c:axId val="103320192"/>
        <c:scaling>
          <c:orientation val="minMax"/>
        </c:scaling>
        <c:delete val="1"/>
        <c:axPos val="b"/>
        <c:numFmt formatCode="0" sourceLinked="1"/>
        <c:majorTickMark val="out"/>
        <c:minorTickMark val="none"/>
        <c:tickLblPos val="none"/>
        <c:crossAx val="103318656"/>
        <c:crosses val="autoZero"/>
        <c:auto val="1"/>
        <c:lblAlgn val="ctr"/>
        <c:lblOffset val="100"/>
        <c:noMultiLvlLbl val="0"/>
      </c:catAx>
    </c:plotArea>
    <c:legend>
      <c:legendPos val="b"/>
      <c:overlay val="0"/>
    </c:legend>
    <c:plotVisOnly val="1"/>
    <c:dispBlanksAs val="gap"/>
    <c:showDLblsOverMax val="0"/>
  </c:chart>
  <c:printSettings>
    <c:headerFooter/>
    <c:pageMargins b="0.75000000000000266" l="0.70000000000000062" r="0.70000000000000062" t="0.75000000000000266"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259080</xdr:colOff>
      <xdr:row>17</xdr:row>
      <xdr:rowOff>118110</xdr:rowOff>
    </xdr:from>
    <xdr:to>
      <xdr:col>10</xdr:col>
      <xdr:colOff>0</xdr:colOff>
      <xdr:row>32</xdr:row>
      <xdr:rowOff>11430</xdr:rowOff>
    </xdr:to>
    <xdr:graphicFrame macro="">
      <xdr:nvGraphicFramePr>
        <xdr:cNvPr id="2" name="Graf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7</xdr:row>
      <xdr:rowOff>68580</xdr:rowOff>
    </xdr:from>
    <xdr:to>
      <xdr:col>2</xdr:col>
      <xdr:colOff>1211580</xdr:colOff>
      <xdr:row>9</xdr:row>
      <xdr:rowOff>38100</xdr:rowOff>
    </xdr:to>
    <xdr:pic>
      <xdr:nvPicPr>
        <xdr:cNvPr id="3" name="Picture 6"/>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blip>
        <a:srcRect/>
        <a:stretch>
          <a:fillRect/>
        </a:stretch>
      </xdr:blipFill>
      <xdr:spPr bwMode="auto">
        <a:xfrm>
          <a:off x="609600" y="1348740"/>
          <a:ext cx="609600" cy="335280"/>
        </a:xfrm>
        <a:prstGeom prst="rect">
          <a:avLst/>
        </a:prstGeom>
        <a:no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lenka.tupekova/AppData/Roaming/Microsoft/Excel/unlocked_Financna_analyza-tabulkova_cas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lenka.tupekova/Documents/Lenka/EC_OPZP/OPZP_Dvory%20n%20Zitavou/Deliverables/Final%2023.10.2015/skuska.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lenka.tupekova/Documents/Lenka/Preno_OLD/lenka/Projekty%20OA/Vychodoslovenska%20vodarenska%20spolocnost/Ko&#353;ice/Kosice%20projekt/Financna%20analyza/SK_FA_Kosice_VVS_tabulky_v01_15%2012%202009.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lenka.tupekova/Documents/Lenka/KKP/PROJEKT%20MK%20SR/030%20pracovne%20dokumenty/DECENTRALIZOVANA/040%20Deliverables/decentralizovana%20podpora_15.1.2016/priloha%204a%20-%20financna%20analyza-tabulkova%20cast_DEC_10.2.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štrukcie"/>
      <sheetName val="Typ žiadateľa"/>
      <sheetName val="Peňažné toky projektu"/>
      <sheetName val="Investičné výdavky"/>
      <sheetName val="Výdavky na prevádzku"/>
      <sheetName val="Príjmy z prevádzky"/>
      <sheetName val="Úver"/>
      <sheetName val="Odpisy - daňové"/>
      <sheetName val="Kontrolný list"/>
      <sheetName val="POM_Odpisy linearne"/>
      <sheetName val="POM_Odpisy zrychlene"/>
    </sheetNames>
    <sheetDataSet>
      <sheetData sheetId="0" refreshError="1"/>
      <sheetData sheetId="1" refreshError="1">
        <row r="1">
          <cell r="D1">
            <v>4</v>
          </cell>
        </row>
        <row r="6">
          <cell r="F6">
            <v>0.95</v>
          </cell>
        </row>
        <row r="9">
          <cell r="F9">
            <v>0.85</v>
          </cell>
        </row>
        <row r="12">
          <cell r="F12">
            <v>0.1</v>
          </cell>
        </row>
      </sheetData>
      <sheetData sheetId="2" refreshError="1">
        <row r="6">
          <cell r="I6" t="str">
            <v>áno</v>
          </cell>
        </row>
        <row r="7">
          <cell r="I7" t="str">
            <v>nie</v>
          </cell>
        </row>
      </sheetData>
      <sheetData sheetId="3" refreshError="1">
        <row r="9">
          <cell r="B9">
            <v>0</v>
          </cell>
          <cell r="D9">
            <v>0</v>
          </cell>
        </row>
        <row r="33">
          <cell r="D33">
            <v>0</v>
          </cell>
        </row>
        <row r="108">
          <cell r="A108" t="str">
            <v>013 - Softvér</v>
          </cell>
        </row>
        <row r="109">
          <cell r="A109" t="str">
            <v>014 - Oceniteľné práva</v>
          </cell>
        </row>
        <row r="110">
          <cell r="A110" t="str">
            <v>021 - Stavby</v>
          </cell>
        </row>
        <row r="111">
          <cell r="A111" t="str">
            <v>022 - Samostatné hnuteľné veci a súbory hnuteľných vecí</v>
          </cell>
        </row>
        <row r="112">
          <cell r="A112" t="str">
            <v>023 - Dopravné prostriedky</v>
          </cell>
        </row>
        <row r="113">
          <cell r="A113" t="str">
            <v>027 - Pozemky</v>
          </cell>
        </row>
        <row r="114">
          <cell r="A114" t="str">
            <v>029 - Ostatný dlhodobý hmotný majetok</v>
          </cell>
        </row>
        <row r="115">
          <cell r="A115" t="str">
            <v>112 - Zásoby</v>
          </cell>
        </row>
        <row r="116">
          <cell r="A116" t="str">
            <v>502 - Spotreba energie</v>
          </cell>
        </row>
        <row r="117">
          <cell r="A117" t="str">
            <v>503 - Spotreba ostatných neskladovateľných dodávok</v>
          </cell>
        </row>
        <row r="118">
          <cell r="A118" t="str">
            <v>512 - Cestovné náhrady</v>
          </cell>
        </row>
        <row r="119">
          <cell r="A119" t="str">
            <v>518 - Ostatné služby</v>
          </cell>
        </row>
        <row r="120">
          <cell r="A120" t="str">
            <v>521 - Mzdové výdavky</v>
          </cell>
        </row>
        <row r="121">
          <cell r="A121" t="str">
            <v>568 - Ostatné finančné výdavky</v>
          </cell>
        </row>
        <row r="122">
          <cell r="A122" t="str">
            <v>930 - Rezerva na nepredvídané výdavky</v>
          </cell>
        </row>
      </sheetData>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štrukcie"/>
      <sheetName val="Typ žiadateľa"/>
      <sheetName val="Peňažné toky projektu"/>
      <sheetName val="Peňažné toky projektu (2)"/>
      <sheetName val="PL_Konsolidovane"/>
      <sheetName val="PL_Ziadatel"/>
      <sheetName val="PL_Prevadzkovatel"/>
      <sheetName val="Investičné výdavky"/>
      <sheetName val="PL_Rozpočet"/>
      <sheetName val="Výdavky na prevádzku"/>
      <sheetName val="PL_Priemerná mzda"/>
      <sheetName val="PL_Výdavky na prevádzku"/>
      <sheetName val="Príjmy z prevádzky"/>
      <sheetName val="PL_Napojenosť"/>
      <sheetName val="PL_Spotreba vody"/>
      <sheetName val="TEU"/>
      <sheetName val="Odpisy - daňové"/>
      <sheetName val="Úver"/>
      <sheetName val="PL-Úver"/>
      <sheetName val="PL_Odpisy investície"/>
      <sheetName val="Počet obyvateľov"/>
      <sheetName val="Počet prípojok"/>
      <sheetName val="Kontrolný list"/>
      <sheetName val="POM_Odpisy linearne"/>
      <sheetName val="POM_Odpisy zrychlene"/>
    </sheetNames>
    <sheetDataSet>
      <sheetData sheetId="0" refreshError="1"/>
      <sheetData sheetId="1">
        <row r="1">
          <cell r="D1">
            <v>4</v>
          </cell>
        </row>
        <row r="6">
          <cell r="F6">
            <v>0.95</v>
          </cell>
        </row>
        <row r="9">
          <cell r="F9">
            <v>0.85</v>
          </cell>
        </row>
        <row r="12">
          <cell r="F12">
            <v>0.1</v>
          </cell>
        </row>
      </sheetData>
      <sheetData sheetId="2">
        <row r="6">
          <cell r="I6" t="str">
            <v>nie</v>
          </cell>
        </row>
        <row r="7">
          <cell r="I7" t="str">
            <v>nie</v>
          </cell>
        </row>
      </sheetData>
      <sheetData sheetId="3" refreshError="1"/>
      <sheetData sheetId="4" refreshError="1"/>
      <sheetData sheetId="5" refreshError="1"/>
      <sheetData sheetId="6" refreshError="1"/>
      <sheetData sheetId="7">
        <row r="9">
          <cell r="B9">
            <v>7833842.4159999993</v>
          </cell>
          <cell r="D9">
            <v>7833842.4159999993</v>
          </cell>
        </row>
        <row r="33">
          <cell r="D33">
            <v>7209346.3084121896</v>
          </cell>
        </row>
        <row r="35">
          <cell r="D35">
            <v>379439.27939011558</v>
          </cell>
        </row>
        <row r="108">
          <cell r="A108" t="str">
            <v>013 - Softvér</v>
          </cell>
        </row>
        <row r="109">
          <cell r="A109" t="str">
            <v>014 - Oceniteľné práva</v>
          </cell>
        </row>
        <row r="110">
          <cell r="A110" t="str">
            <v>021 - Stavby</v>
          </cell>
        </row>
        <row r="111">
          <cell r="A111" t="str">
            <v>022 - Samostatné hnuteľné veci a súbory hnuteľných vecí</v>
          </cell>
        </row>
        <row r="112">
          <cell r="A112" t="str">
            <v>023 - Dopravné prostriedky</v>
          </cell>
        </row>
        <row r="113">
          <cell r="A113" t="str">
            <v>027 - Pozemky</v>
          </cell>
        </row>
        <row r="114">
          <cell r="A114" t="str">
            <v>029 - Ostatný dlhodobý hmotný majetok</v>
          </cell>
        </row>
        <row r="115">
          <cell r="A115" t="str">
            <v>112 - Zásoby</v>
          </cell>
        </row>
        <row r="116">
          <cell r="A116" t="str">
            <v>502 - Spotreba energie</v>
          </cell>
        </row>
        <row r="117">
          <cell r="A117" t="str">
            <v>503 - Spotreba ostatných neskladovateľných dodávok</v>
          </cell>
        </row>
        <row r="118">
          <cell r="A118" t="str">
            <v>512 - Cestovné náhrady</v>
          </cell>
        </row>
        <row r="119">
          <cell r="A119" t="str">
            <v>518 - Ostatné služby</v>
          </cell>
        </row>
        <row r="120">
          <cell r="A120" t="str">
            <v>521 - Mzdové výdavky</v>
          </cell>
        </row>
        <row r="121">
          <cell r="A121" t="str">
            <v>568 - Ostatné finančné výdavky</v>
          </cell>
        </row>
        <row r="122">
          <cell r="A122" t="str">
            <v>930 - Rezerva na nepredvídané výdavky</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1 ENPV CK_ERR CK"/>
      <sheetName val="T2 FNPV CK_FRR CK"/>
      <sheetName val="T3 ENPV VK_ERR VK"/>
      <sheetName val="T4 FNPV VK_FRR VK"/>
      <sheetName val="T5 CashFlow"/>
      <sheetName val="T6 DPPO_plan"/>
      <sheetName val="Vysledky analyzy"/>
      <sheetName val="T24 Porovnanie FM a skutoč"/>
      <sheetName val="Porovnanie výsledkov"/>
      <sheetName val="T7 vyvoj tarif_zdrojeII"/>
      <sheetName val="T8 Financovanie projektu"/>
      <sheetName val="T9 Ekonomicke prinosy_ziadost"/>
      <sheetName val="T10 Ekonomicke prinosy skut"/>
      <sheetName val="T11 merna investicna narocnost"/>
      <sheetName val="T12 Sociálna únosnosť"/>
      <sheetName val="T13 odpisy investicie"/>
      <sheetName val="Odpisy zdroj"/>
      <sheetName val="T14 pracovne miesta"/>
      <sheetName val="T15 Prevadzove výdavky ČOV"/>
      <sheetName val="T16 Prevadzkove výdavky kanal"/>
      <sheetName val="T17 Prevádzkové príjmy"/>
      <sheetName val="T18 Porovnanie príjmy a výdavky"/>
      <sheetName val="T19 Porovnanie predpokladov"/>
      <sheetName val="produkcia OV"/>
      <sheetName val="T20 Vodne, stocne"/>
      <sheetName val="T21 Zakladne udaje"/>
      <sheetName val="T22 Vyvoj obyvatelstva"/>
      <sheetName val="Poplatky za vypúšťanie OV"/>
      <sheetName val="Plan napojenia obyvatelstva"/>
      <sheetName val="Napojenost_kanalizacia"/>
      <sheetName val="Napojenost_vodovod"/>
      <sheetName val="Kanalizácie a ČOV rok2009 v€ "/>
      <sheetName val="Kanalizácie a ČOV rok2008 v€"/>
      <sheetName val="Kanalizácie a ČOV rok2008  vSK"/>
      <sheetName val="Plan udrzby a oprav_COV"/>
      <sheetName val="T26 Plan udrzby a oprav_COV"/>
      <sheetName val="Opravy a údržba_kanal"/>
      <sheetName val="T27 Opravy a údržba_kanal"/>
      <sheetName val="T23 Úvery spolu"/>
      <sheetName val="V_ Úver 1"/>
      <sheetName val="V_ Úver2"/>
      <sheetName val="Uvery zdroj"/>
      <sheetName val="T25 Chronologicky prehľad plati"/>
      <sheetName val="Ziadosti o platbu"/>
      <sheetName val="Financing Memorandum"/>
      <sheetName val="Financial plan FM"/>
      <sheetName val="Financial plan ModFM"/>
      <sheetName val="vyvoj inflacie_zdroj"/>
      <sheetName val="vyvoj inflacie_graf"/>
      <sheetName val="vyvoj kurzu"/>
      <sheetName val="vyvoj tarif_zdroje"/>
      <sheetName val="vyvoj tarif_graf_1"/>
      <sheetName val="vyvoj tarif_graf_2"/>
      <sheetName val="V_SÚKROMNÝ SEKTOR"/>
      <sheetName val="V_Výsledovka VVS 2004_2008"/>
      <sheetName val="Súvaha 092009"/>
      <sheetName val="VZaS 092009"/>
      <sheetName val="V_Súvaha VVS 2004-2008"/>
      <sheetName val="spotreba energií"/>
      <sheetName val="spotreba vody (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Zoznam odberateľov"/>
      <sheetName val="Zoznam dodavatelov"/>
      <sheetName val="Základné informácie"/>
      <sheetName val="Rozpočet"/>
      <sheetName val="Investičné výdavky"/>
      <sheetName val="Peňažné toky subjektu"/>
      <sheetName val="Peňažné toky projektu"/>
      <sheetName val="Skupiny výdavkov"/>
      <sheetName val="Výdavky na prevádzku"/>
      <sheetName val="Príjmy z prevádzky"/>
      <sheetName val="Úver"/>
      <sheetName val="Odpisy - daňové"/>
      <sheetName val="POM_Odpisy linearne"/>
      <sheetName val="Odpisy znižujúce ZD"/>
      <sheetName val="POM_Odpisy_ZD"/>
    </sheetNames>
    <sheetDataSet>
      <sheetData sheetId="0" refreshError="1"/>
      <sheetData sheetId="1" refreshError="1"/>
      <sheetData sheetId="2" refreshError="1"/>
      <sheetData sheetId="3" refreshError="1"/>
      <sheetData sheetId="4">
        <row r="103">
          <cell r="C103">
            <v>0.5</v>
          </cell>
        </row>
      </sheetData>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1.xml"/><Relationship Id="rId1" Type="http://schemas.openxmlformats.org/officeDocument/2006/relationships/printerSettings" Target="../printerSettings/printerSettings10.bin"/><Relationship Id="rId4" Type="http://schemas.openxmlformats.org/officeDocument/2006/relationships/comments" Target="../comments9.xml"/></Relationships>
</file>

<file path=xl/worksheets/_rels/sheet12.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2:AJ62"/>
  <sheetViews>
    <sheetView tabSelected="1" zoomScaleNormal="100" workbookViewId="0">
      <selection activeCell="E2" sqref="E2"/>
    </sheetView>
  </sheetViews>
  <sheetFormatPr defaultColWidth="8.88671875" defaultRowHeight="13.2" x14ac:dyDescent="0.25"/>
  <cols>
    <col min="1" max="3" width="8.88671875" style="207"/>
    <col min="4" max="4" width="37.5546875" style="207" customWidth="1"/>
    <col min="5" max="5" width="17.88671875" style="207" customWidth="1"/>
    <col min="6" max="6" width="11.33203125" style="207" bestFit="1" customWidth="1"/>
    <col min="7" max="16384" width="8.88671875" style="207"/>
  </cols>
  <sheetData>
    <row r="2" spans="1:9" x14ac:dyDescent="0.25">
      <c r="A2" s="208" t="s">
        <v>204</v>
      </c>
      <c r="E2" s="269"/>
      <c r="F2" s="246" t="s">
        <v>41</v>
      </c>
      <c r="G2" s="246" t="s">
        <v>47</v>
      </c>
    </row>
    <row r="4" spans="1:9" x14ac:dyDescent="0.25">
      <c r="A4" s="208" t="s">
        <v>206</v>
      </c>
      <c r="E4" s="242">
        <f>IF(E19=E7,IF(E17=H17,E9,IF(E17=G17,E8,E10)))+IF(E19=D7,IF(E17=H17,D9,IF(E17=G17,D8,D10)))</f>
        <v>0</v>
      </c>
      <c r="F4" s="209"/>
      <c r="G4" s="209"/>
      <c r="H4" s="209"/>
      <c r="I4" s="209"/>
    </row>
    <row r="5" spans="1:9" x14ac:dyDescent="0.25">
      <c r="A5" s="208" t="s">
        <v>333</v>
      </c>
      <c r="E5" s="429"/>
      <c r="F5" s="209"/>
      <c r="G5" s="209"/>
      <c r="H5" s="209"/>
      <c r="I5" s="209"/>
    </row>
    <row r="7" spans="1:9" x14ac:dyDescent="0.25">
      <c r="A7" s="239" t="s">
        <v>274</v>
      </c>
      <c r="B7" s="239"/>
      <c r="C7" s="239"/>
      <c r="D7" s="240" t="s">
        <v>264</v>
      </c>
      <c r="E7" s="240" t="s">
        <v>265</v>
      </c>
    </row>
    <row r="8" spans="1:9" x14ac:dyDescent="0.25">
      <c r="B8" s="207" t="s">
        <v>275</v>
      </c>
      <c r="D8" s="217">
        <v>0.95</v>
      </c>
      <c r="E8" s="217">
        <v>0.95</v>
      </c>
    </row>
    <row r="9" spans="1:9" x14ac:dyDescent="0.25">
      <c r="B9" s="207" t="s">
        <v>66</v>
      </c>
      <c r="D9" s="217">
        <v>0.75</v>
      </c>
      <c r="E9" s="217">
        <v>0.85</v>
      </c>
    </row>
    <row r="10" spans="1:9" x14ac:dyDescent="0.25">
      <c r="B10" s="207" t="s">
        <v>65</v>
      </c>
      <c r="D10" s="217">
        <v>0.55000000000000004</v>
      </c>
      <c r="E10" s="217">
        <v>0.75</v>
      </c>
    </row>
    <row r="12" spans="1:9" hidden="1" x14ac:dyDescent="0.25">
      <c r="A12" s="207" t="s">
        <v>207</v>
      </c>
    </row>
    <row r="13" spans="1:9" hidden="1" x14ac:dyDescent="0.25">
      <c r="B13" s="207" t="s">
        <v>276</v>
      </c>
      <c r="D13" s="217">
        <f>IF(E19=E7,"",50%)</f>
        <v>0.5</v>
      </c>
      <c r="E13" s="217">
        <f>IF(E19=D7,"",IF(E17=I17,E10,85%))</f>
        <v>0.85</v>
      </c>
      <c r="F13" s="209">
        <f>IF(E13="",0+D13,E13)</f>
        <v>0.85</v>
      </c>
    </row>
    <row r="14" spans="1:9" hidden="1" x14ac:dyDescent="0.25">
      <c r="B14" s="207" t="s">
        <v>277</v>
      </c>
      <c r="D14" s="241" t="str">
        <f>IF($E$19=D7,IF($E$17=$H$17,IF(D9-D13&gt;0,D9-D13,""),IF($E$17=$G$17,D8-D13,IF(D10-D13&gt;0,D10-D13,""))),"")</f>
        <v/>
      </c>
      <c r="E14" s="241" t="str">
        <f>IF($E$19=E7,IF(E17=G17,E8-E13,IF($E$17=$H$17,E9-E13,E10-E13)),"")</f>
        <v/>
      </c>
      <c r="F14" s="209" t="e">
        <f t="shared" ref="F14:F15" si="0">IF(E14="",0+D14,E14)</f>
        <v>#VALUE!</v>
      </c>
    </row>
    <row r="15" spans="1:9" hidden="1" x14ac:dyDescent="0.25">
      <c r="B15" s="207" t="s">
        <v>278</v>
      </c>
      <c r="D15" s="241" t="str">
        <f>IF(D14="","",1-D13-D14)</f>
        <v/>
      </c>
      <c r="E15" s="241" t="str">
        <f>IF(E14="","",1-E13-E14)</f>
        <v/>
      </c>
      <c r="F15" s="209" t="e">
        <f t="shared" si="0"/>
        <v>#VALUE!</v>
      </c>
    </row>
    <row r="17" spans="1:9" x14ac:dyDescent="0.25">
      <c r="A17" s="208" t="s">
        <v>259</v>
      </c>
      <c r="E17" s="270"/>
      <c r="F17" s="208" t="s">
        <v>268</v>
      </c>
      <c r="G17" s="246" t="s">
        <v>260</v>
      </c>
      <c r="H17" s="246" t="s">
        <v>261</v>
      </c>
      <c r="I17" s="246" t="s">
        <v>262</v>
      </c>
    </row>
    <row r="18" spans="1:9" x14ac:dyDescent="0.25">
      <c r="E18" s="218"/>
    </row>
    <row r="19" spans="1:9" x14ac:dyDescent="0.25">
      <c r="A19" s="208" t="s">
        <v>263</v>
      </c>
      <c r="E19" s="270"/>
      <c r="G19" s="246" t="s">
        <v>264</v>
      </c>
      <c r="H19" s="246" t="s">
        <v>265</v>
      </c>
    </row>
    <row r="20" spans="1:9" s="223" customFormat="1" ht="11.4" x14ac:dyDescent="0.2">
      <c r="B20" s="223" t="s">
        <v>266</v>
      </c>
    </row>
    <row r="21" spans="1:9" s="223" customFormat="1" ht="11.4" x14ac:dyDescent="0.2">
      <c r="B21" s="223" t="s">
        <v>267</v>
      </c>
    </row>
    <row r="23" spans="1:9" x14ac:dyDescent="0.25">
      <c r="A23" s="208" t="s">
        <v>257</v>
      </c>
      <c r="C23" s="210"/>
      <c r="E23" s="270"/>
    </row>
    <row r="24" spans="1:9" x14ac:dyDescent="0.25">
      <c r="A24" s="208" t="s">
        <v>258</v>
      </c>
      <c r="C24" s="210"/>
      <c r="E24" s="271">
        <v>2017</v>
      </c>
    </row>
    <row r="26" spans="1:9" ht="37.200000000000003" customHeight="1" x14ac:dyDescent="0.25">
      <c r="A26" s="441" t="s">
        <v>341</v>
      </c>
      <c r="B26" s="441"/>
      <c r="C26" s="441"/>
      <c r="D26" s="441"/>
      <c r="E26" s="441"/>
      <c r="F26" s="441"/>
    </row>
    <row r="27" spans="1:9" ht="37.200000000000003" customHeight="1" x14ac:dyDescent="0.25">
      <c r="A27" s="438"/>
      <c r="B27" s="438"/>
      <c r="C27" s="438"/>
      <c r="D27" s="438"/>
      <c r="E27" s="438"/>
      <c r="F27" s="438"/>
    </row>
    <row r="28" spans="1:9" ht="37.200000000000003" customHeight="1" x14ac:dyDescent="0.25">
      <c r="A28" s="438"/>
      <c r="B28" s="438"/>
      <c r="C28" s="438"/>
      <c r="D28" s="438"/>
      <c r="E28" s="438"/>
      <c r="F28" s="438"/>
    </row>
    <row r="30" spans="1:9" x14ac:dyDescent="0.25">
      <c r="A30" s="207" t="s">
        <v>344</v>
      </c>
      <c r="C30" s="210"/>
      <c r="F30" s="212"/>
    </row>
    <row r="31" spans="1:9" hidden="1" x14ac:dyDescent="0.25">
      <c r="A31" s="207" t="s">
        <v>269</v>
      </c>
      <c r="F31" s="212"/>
      <c r="G31" s="207" t="s">
        <v>273</v>
      </c>
    </row>
    <row r="32" spans="1:9" hidden="1" x14ac:dyDescent="0.25">
      <c r="A32" s="216">
        <v>42096</v>
      </c>
      <c r="B32" s="207" t="s">
        <v>272</v>
      </c>
      <c r="F32" s="212"/>
      <c r="G32" s="218">
        <f>E45</f>
        <v>0</v>
      </c>
    </row>
    <row r="33" spans="1:36" hidden="1" x14ac:dyDescent="0.25">
      <c r="A33" s="216">
        <v>42126</v>
      </c>
      <c r="B33" s="207" t="s">
        <v>271</v>
      </c>
      <c r="F33" s="212"/>
      <c r="G33" s="218">
        <f>E53</f>
        <v>10</v>
      </c>
    </row>
    <row r="34" spans="1:36" hidden="1" x14ac:dyDescent="0.25">
      <c r="A34" s="216">
        <v>42157</v>
      </c>
      <c r="B34" s="207" t="s">
        <v>270</v>
      </c>
      <c r="F34" s="212"/>
      <c r="G34" s="218">
        <f>E59</f>
        <v>5</v>
      </c>
    </row>
    <row r="35" spans="1:36" hidden="1" x14ac:dyDescent="0.25">
      <c r="F35" s="212"/>
    </row>
    <row r="36" spans="1:36" x14ac:dyDescent="0.25">
      <c r="E36" s="211" t="s">
        <v>346</v>
      </c>
      <c r="F36" s="212"/>
    </row>
    <row r="37" spans="1:36" x14ac:dyDescent="0.25">
      <c r="E37" s="207" t="s">
        <v>345</v>
      </c>
      <c r="F37" s="212"/>
    </row>
    <row r="38" spans="1:36" x14ac:dyDescent="0.25">
      <c r="C38" s="210"/>
      <c r="E38" s="211"/>
      <c r="F38" s="212"/>
    </row>
    <row r="39" spans="1:36" s="214" customFormat="1" hidden="1" x14ac:dyDescent="0.25">
      <c r="A39" s="214" t="s">
        <v>208</v>
      </c>
      <c r="E39" s="214">
        <f>E23</f>
        <v>0</v>
      </c>
      <c r="F39" s="224">
        <f>E24</f>
        <v>2017</v>
      </c>
      <c r="G39" s="225">
        <f t="shared" ref="G39:T39" si="1">F39-1</f>
        <v>2016</v>
      </c>
      <c r="H39" s="225">
        <f t="shared" si="1"/>
        <v>2015</v>
      </c>
      <c r="I39" s="225">
        <f t="shared" si="1"/>
        <v>2014</v>
      </c>
      <c r="J39" s="225">
        <f t="shared" si="1"/>
        <v>2013</v>
      </c>
      <c r="K39" s="225">
        <f t="shared" si="1"/>
        <v>2012</v>
      </c>
      <c r="L39" s="225">
        <f t="shared" si="1"/>
        <v>2011</v>
      </c>
      <c r="M39" s="225">
        <f t="shared" si="1"/>
        <v>2010</v>
      </c>
      <c r="N39" s="225">
        <f t="shared" si="1"/>
        <v>2009</v>
      </c>
      <c r="O39" s="225">
        <f t="shared" si="1"/>
        <v>2008</v>
      </c>
      <c r="P39" s="225">
        <f t="shared" si="1"/>
        <v>2007</v>
      </c>
      <c r="Q39" s="225">
        <f t="shared" si="1"/>
        <v>2006</v>
      </c>
      <c r="R39" s="225">
        <f t="shared" si="1"/>
        <v>2005</v>
      </c>
      <c r="S39" s="225">
        <f t="shared" si="1"/>
        <v>2004</v>
      </c>
      <c r="T39" s="225">
        <f t="shared" si="1"/>
        <v>2003</v>
      </c>
      <c r="U39" s="225">
        <f t="shared" ref="U39:AF39" si="2">T39-1</f>
        <v>2002</v>
      </c>
      <c r="V39" s="225">
        <f t="shared" si="2"/>
        <v>2001</v>
      </c>
      <c r="W39" s="225">
        <f t="shared" si="2"/>
        <v>2000</v>
      </c>
      <c r="X39" s="225">
        <f t="shared" si="2"/>
        <v>1999</v>
      </c>
      <c r="Y39" s="225">
        <f t="shared" si="2"/>
        <v>1998</v>
      </c>
      <c r="Z39" s="225">
        <f t="shared" si="2"/>
        <v>1997</v>
      </c>
      <c r="AA39" s="225">
        <f t="shared" si="2"/>
        <v>1996</v>
      </c>
      <c r="AB39" s="225">
        <f t="shared" si="2"/>
        <v>1995</v>
      </c>
      <c r="AC39" s="225">
        <f t="shared" si="2"/>
        <v>1994</v>
      </c>
      <c r="AD39" s="225">
        <f t="shared" si="2"/>
        <v>1993</v>
      </c>
      <c r="AE39" s="225">
        <f t="shared" si="2"/>
        <v>1992</v>
      </c>
      <c r="AF39" s="225">
        <f t="shared" si="2"/>
        <v>1991</v>
      </c>
      <c r="AG39" s="225"/>
      <c r="AH39" s="225"/>
      <c r="AI39" s="225"/>
      <c r="AJ39" s="225"/>
    </row>
    <row r="40" spans="1:36" s="214" customFormat="1" hidden="1" x14ac:dyDescent="0.25">
      <c r="A40" s="214" t="s">
        <v>209</v>
      </c>
      <c r="E40" s="406">
        <f>F39-E39</f>
        <v>2017</v>
      </c>
      <c r="F40" s="214" t="str">
        <f>IF(E40=1,"rok",IF(E40&gt;1,"roky",IF(E40&gt;4,"rokov","chyba")))</f>
        <v>roky</v>
      </c>
    </row>
    <row r="41" spans="1:36" s="214" customFormat="1" hidden="1" x14ac:dyDescent="0.25">
      <c r="A41" s="214" t="s">
        <v>216</v>
      </c>
      <c r="E41" s="420" t="s">
        <v>217</v>
      </c>
      <c r="F41" s="226"/>
    </row>
    <row r="42" spans="1:36" s="214" customFormat="1" hidden="1" x14ac:dyDescent="0.25">
      <c r="A42" s="440" t="str">
        <f>'Zoznam odberateľov'!B9</f>
        <v>Percentuálny podiel (NK/PV)</v>
      </c>
      <c r="B42" s="440"/>
      <c r="C42" s="440"/>
      <c r="D42" s="440"/>
      <c r="E42" s="215">
        <f>'Zoznam odberateľov'!D9</f>
        <v>0</v>
      </c>
      <c r="F42" s="227"/>
    </row>
    <row r="43" spans="1:36" s="214" customFormat="1" hidden="1" x14ac:dyDescent="0.25"/>
    <row r="44" spans="1:36" s="214" customFormat="1" hidden="1" x14ac:dyDescent="0.25">
      <c r="H44" s="214" t="s">
        <v>237</v>
      </c>
    </row>
    <row r="45" spans="1:36" s="214" customFormat="1" ht="13.8" hidden="1" x14ac:dyDescent="0.3">
      <c r="A45" s="214" t="s">
        <v>230</v>
      </c>
      <c r="D45" s="228">
        <f>A32</f>
        <v>42096</v>
      </c>
      <c r="E45" s="229">
        <f>SUM(K45:K50)</f>
        <v>0</v>
      </c>
      <c r="F45" s="230" t="s">
        <v>232</v>
      </c>
      <c r="G45" s="231" t="s">
        <v>233</v>
      </c>
      <c r="H45" s="232">
        <v>5</v>
      </c>
      <c r="I45" s="214">
        <f>IF($E$40&gt;=2,1,0)</f>
        <v>1</v>
      </c>
      <c r="J45" s="214">
        <f>IF($E$42&gt;=0.25,1,0)</f>
        <v>0</v>
      </c>
      <c r="K45" s="213">
        <f>IF(J45+I45=2,H45,0)</f>
        <v>0</v>
      </c>
    </row>
    <row r="46" spans="1:36" s="214" customFormat="1" hidden="1" x14ac:dyDescent="0.25">
      <c r="D46" s="228" t="str">
        <f>B32</f>
        <v>Stupeň prežitia podniku</v>
      </c>
      <c r="F46" s="232" t="s">
        <v>231</v>
      </c>
      <c r="G46" s="233" t="s">
        <v>235</v>
      </c>
      <c r="H46" s="232">
        <v>5</v>
      </c>
      <c r="I46" s="214">
        <f>IF(E40&lt;2,1,0)</f>
        <v>0</v>
      </c>
      <c r="J46" s="214">
        <f>IF($E$42&gt;0.5,1,0)</f>
        <v>0</v>
      </c>
      <c r="K46" s="213">
        <f t="shared" ref="K46:K50" si="3">IF(J46+I46=2,H46,0)</f>
        <v>0</v>
      </c>
    </row>
    <row r="47" spans="1:36" s="214" customFormat="1" ht="13.8" hidden="1" x14ac:dyDescent="0.3">
      <c r="D47" s="228"/>
      <c r="F47" s="230" t="s">
        <v>232</v>
      </c>
      <c r="G47" s="231" t="s">
        <v>234</v>
      </c>
      <c r="H47" s="232">
        <v>3</v>
      </c>
      <c r="I47" s="214">
        <f>IF($E$40&gt;=2,1,0)</f>
        <v>1</v>
      </c>
      <c r="J47" s="214">
        <f>IF($E$42&gt;=0.1,IF(0.25&gt;$E$42,1,0),0)</f>
        <v>0</v>
      </c>
      <c r="K47" s="213">
        <f t="shared" si="3"/>
        <v>0</v>
      </c>
    </row>
    <row r="48" spans="1:36" s="214" customFormat="1" hidden="1" x14ac:dyDescent="0.25">
      <c r="D48" s="228"/>
      <c r="F48" s="232" t="s">
        <v>231</v>
      </c>
      <c r="G48" s="233" t="s">
        <v>236</v>
      </c>
      <c r="H48" s="232">
        <v>3</v>
      </c>
      <c r="I48" s="214">
        <f>IF(E40&lt;2,1,0)</f>
        <v>0</v>
      </c>
      <c r="J48" s="214">
        <f>IF($E$42&gt;0.25,IF(0.5&gt;$E$42,1,0),0)</f>
        <v>0</v>
      </c>
      <c r="K48" s="213">
        <f t="shared" si="3"/>
        <v>0</v>
      </c>
    </row>
    <row r="49" spans="1:11" s="214" customFormat="1" ht="13.8" hidden="1" x14ac:dyDescent="0.3">
      <c r="D49" s="228"/>
      <c r="F49" s="230" t="s">
        <v>232</v>
      </c>
      <c r="G49" s="231">
        <f xml:space="preserve"> 0%</f>
        <v>0</v>
      </c>
      <c r="H49" s="232">
        <v>0</v>
      </c>
      <c r="I49" s="214">
        <f>IF($E$40&gt;=2,1,0)</f>
        <v>1</v>
      </c>
      <c r="J49" s="214">
        <f>IF($E$42=0,1,0)</f>
        <v>1</v>
      </c>
      <c r="K49" s="213">
        <f t="shared" si="3"/>
        <v>0</v>
      </c>
    </row>
    <row r="50" spans="1:11" s="214" customFormat="1" hidden="1" x14ac:dyDescent="0.25">
      <c r="D50" s="228"/>
      <c r="F50" s="232" t="s">
        <v>231</v>
      </c>
      <c r="G50" s="231">
        <v>0</v>
      </c>
      <c r="H50" s="232">
        <v>0</v>
      </c>
      <c r="I50" s="214">
        <f>IF(E40&lt;2,1,0)</f>
        <v>0</v>
      </c>
      <c r="J50" s="214">
        <f>IF($E$42=0,1,0)</f>
        <v>1</v>
      </c>
      <c r="K50" s="213">
        <f t="shared" si="3"/>
        <v>0</v>
      </c>
    </row>
    <row r="51" spans="1:11" s="214" customFormat="1" hidden="1" x14ac:dyDescent="0.25">
      <c r="D51" s="228"/>
      <c r="F51" s="234"/>
      <c r="G51" s="235"/>
      <c r="H51" s="234"/>
    </row>
    <row r="52" spans="1:11" s="214" customFormat="1" hidden="1" x14ac:dyDescent="0.25">
      <c r="D52" s="228"/>
      <c r="E52" s="236" t="str">
        <f>'Hodnotenie inovácie'!D16</f>
        <v>chyba</v>
      </c>
      <c r="F52" s="234"/>
      <c r="G52" s="235"/>
      <c r="H52" s="234"/>
    </row>
    <row r="53" spans="1:11" s="214" customFormat="1" hidden="1" x14ac:dyDescent="0.25">
      <c r="A53" s="214" t="s">
        <v>230</v>
      </c>
      <c r="D53" s="228">
        <f>A33</f>
        <v>42126</v>
      </c>
      <c r="E53" s="229">
        <f>I56</f>
        <v>10</v>
      </c>
      <c r="G53" s="232" t="s">
        <v>252</v>
      </c>
      <c r="H53" s="237">
        <v>10</v>
      </c>
      <c r="I53" s="214">
        <f>IF($E$52&gt;-1,H53,0)</f>
        <v>10</v>
      </c>
    </row>
    <row r="54" spans="1:11" s="214" customFormat="1" hidden="1" x14ac:dyDescent="0.25">
      <c r="D54" s="228" t="str">
        <f>B33</f>
        <v>Stupeň inovácie produktu alebo služby</v>
      </c>
      <c r="G54" s="232" t="s">
        <v>253</v>
      </c>
      <c r="H54" s="237">
        <v>5</v>
      </c>
      <c r="I54" s="214">
        <f>IF(E52&gt;=-2,H54,0)</f>
        <v>5</v>
      </c>
    </row>
    <row r="55" spans="1:11" s="214" customFormat="1" hidden="1" x14ac:dyDescent="0.25">
      <c r="D55" s="228"/>
      <c r="G55" s="232" t="s">
        <v>283</v>
      </c>
      <c r="H55" s="232">
        <v>0</v>
      </c>
      <c r="I55" s="214">
        <f>IF(E52&gt;=-2,H55,0)</f>
        <v>0</v>
      </c>
    </row>
    <row r="56" spans="1:11" s="214" customFormat="1" hidden="1" x14ac:dyDescent="0.25">
      <c r="D56" s="228"/>
      <c r="I56" s="214">
        <f>MAX(I53:I55)</f>
        <v>10</v>
      </c>
    </row>
    <row r="57" spans="1:11" s="214" customFormat="1" hidden="1" x14ac:dyDescent="0.25">
      <c r="D57" s="228"/>
    </row>
    <row r="58" spans="1:11" s="214" customFormat="1" hidden="1" x14ac:dyDescent="0.25">
      <c r="D58" s="228"/>
      <c r="E58" s="215" t="e">
        <f>'Zoznam dodavatelov'!#REF!</f>
        <v>#REF!</v>
      </c>
    </row>
    <row r="59" spans="1:11" s="214" customFormat="1" hidden="1" x14ac:dyDescent="0.25">
      <c r="A59" s="214" t="s">
        <v>230</v>
      </c>
      <c r="D59" s="228">
        <f>A34</f>
        <v>42157</v>
      </c>
      <c r="E59" s="229">
        <f>'Zoznam dodavatelov'!B6</f>
        <v>5</v>
      </c>
      <c r="H59" s="213" t="str">
        <f>'Zoznam dodavatelov'!B3</f>
        <v>áno</v>
      </c>
      <c r="I59" s="214" t="str">
        <f>'Zoznam dodavatelov'!C3</f>
        <v>1. Žiadateľ deklaroval realizáciu aktivít a činností v rámci lokálnych produkčných systémov formou Zmlúv / Zmlúv o budúcich zmluvách / Objednávok</v>
      </c>
    </row>
    <row r="60" spans="1:11" s="214" customFormat="1" hidden="1" x14ac:dyDescent="0.25">
      <c r="D60" s="214" t="str">
        <f>B34</f>
        <v>Stupeň kooperácie projektu s lokálnymi produkčnými systémami</v>
      </c>
      <c r="H60" s="213">
        <f>'Zoznam dodavatelov'!B4</f>
        <v>0</v>
      </c>
      <c r="I60" s="214" t="str">
        <f>'Zoznam dodavatelov'!C4</f>
        <v>2. Žiadateľ deklaroval realizáciu aktivít a činností v rámci lokálnych produkčných systémov formou Opisu</v>
      </c>
    </row>
    <row r="61" spans="1:11" s="214" customFormat="1" hidden="1" x14ac:dyDescent="0.25">
      <c r="G61" s="238"/>
      <c r="H61" s="213">
        <f>'Zoznam dodavatelov'!B5</f>
        <v>0</v>
      </c>
      <c r="I61" s="214" t="str">
        <f>'Zoznam dodavatelov'!C5</f>
        <v>3. Žiadateľ nedeklaroval realizáciu aktivít a činností v rámci lokálnych produkčných systémov</v>
      </c>
    </row>
    <row r="62" spans="1:11" s="214" customFormat="1" hidden="1" x14ac:dyDescent="0.25"/>
  </sheetData>
  <sheetProtection password="9061" sheet="1" objects="1" scenarios="1"/>
  <mergeCells count="2">
    <mergeCell ref="A42:D42"/>
    <mergeCell ref="A26:F26"/>
  </mergeCells>
  <dataValidations count="4">
    <dataValidation type="list" allowBlank="1" showInputMessage="1" showErrorMessage="1" sqref="E23">
      <formula1>$F$39:$AF$39</formula1>
    </dataValidation>
    <dataValidation type="list" allowBlank="1" showInputMessage="1" showErrorMessage="1" sqref="E2">
      <formula1>$F$2:$G$2</formula1>
    </dataValidation>
    <dataValidation type="list" allowBlank="1" showInputMessage="1" showErrorMessage="1" sqref="E17">
      <formula1>$G$17:$I$17</formula1>
    </dataValidation>
    <dataValidation type="list" allowBlank="1" showInputMessage="1" showErrorMessage="1" sqref="E19:E21">
      <formula1>$G$19:$H$19</formula1>
    </dataValidation>
  </dataValidations>
  <pageMargins left="0.7" right="0.7" top="0.75" bottom="0.75" header="0.3" footer="0.3"/>
  <pageSetup paperSize="9" fitToHeight="0" orientation="landscape" r:id="rId1"/>
  <headerFooter>
    <oddHeader>&amp;L Príloha č. 3a - Finančná analýza, tabuľková časť&amp;RAktualizovaná verzia zo dňa 30.3.2017</oddHeader>
  </headerFooter>
  <ignoredErrors>
    <ignoredError sqref="I46 I48" formula="1"/>
  </ignoredError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'Zoznam dodavatelov'!D33:D38</xm:f>
          </x14:formula1>
          <xm:sqref>E41</xm:sqref>
        </x14:dataValidation>
      </x14:dataValidations>
    </ext>
  </extLs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pageSetUpPr fitToPage="1"/>
  </sheetPr>
  <dimension ref="A1:I80"/>
  <sheetViews>
    <sheetView zoomScale="70" zoomScaleNormal="70" workbookViewId="0">
      <selection activeCell="J12" sqref="J12"/>
    </sheetView>
  </sheetViews>
  <sheetFormatPr defaultColWidth="8.88671875" defaultRowHeight="14.4" x14ac:dyDescent="0.3"/>
  <cols>
    <col min="1" max="1" width="8.88671875" style="280"/>
    <col min="2" max="2" width="12.5546875" style="280" customWidth="1"/>
    <col min="3" max="3" width="32" style="280" customWidth="1"/>
    <col min="4" max="4" width="14.88671875" style="280" customWidth="1"/>
    <col min="5" max="5" width="36.44140625" style="280" customWidth="1"/>
    <col min="6" max="6" width="26.5546875" style="280" customWidth="1"/>
    <col min="7" max="7" width="20" style="280" customWidth="1"/>
    <col min="8" max="16384" width="8.88671875" style="280"/>
  </cols>
  <sheetData>
    <row r="1" spans="1:5" ht="10.199999999999999" customHeight="1" x14ac:dyDescent="0.3"/>
    <row r="2" spans="1:5" ht="10.199999999999999" customHeight="1" x14ac:dyDescent="0.3"/>
    <row r="3" spans="1:5" ht="10.199999999999999" customHeight="1" x14ac:dyDescent="0.3"/>
    <row r="4" spans="1:5" x14ac:dyDescent="0.3">
      <c r="A4" s="180" t="s">
        <v>302</v>
      </c>
    </row>
    <row r="5" spans="1:5" ht="7.8" customHeight="1" x14ac:dyDescent="0.3"/>
    <row r="6" spans="1:5" ht="30.6" customHeight="1" x14ac:dyDescent="0.3">
      <c r="B6" s="505" t="s">
        <v>303</v>
      </c>
      <c r="C6" s="506"/>
      <c r="D6" s="392">
        <f>'Základné informácie'!E24-'Základné informácie'!E23</f>
        <v>2017</v>
      </c>
      <c r="E6" s="281"/>
    </row>
    <row r="7" spans="1:5" ht="28.2" customHeight="1" x14ac:dyDescent="0.3">
      <c r="A7" s="282" t="s">
        <v>306</v>
      </c>
      <c r="B7" s="507" t="s">
        <v>340</v>
      </c>
      <c r="C7" s="506"/>
      <c r="D7" s="394">
        <f>G62</f>
        <v>0</v>
      </c>
      <c r="E7" s="283"/>
    </row>
    <row r="8" spans="1:5" ht="28.95" customHeight="1" x14ac:dyDescent="0.3">
      <c r="A8" s="282" t="s">
        <v>307</v>
      </c>
      <c r="B8" s="507" t="s">
        <v>339</v>
      </c>
      <c r="C8" s="506"/>
      <c r="D8" s="436">
        <f>G74</f>
        <v>0</v>
      </c>
      <c r="E8" s="283"/>
    </row>
    <row r="9" spans="1:5" x14ac:dyDescent="0.3">
      <c r="A9" s="284"/>
      <c r="B9" s="280" t="s">
        <v>308</v>
      </c>
      <c r="D9" s="393">
        <f>IF(D8=0,0,D7/D8)</f>
        <v>0</v>
      </c>
      <c r="E9" s="285"/>
    </row>
    <row r="10" spans="1:5" ht="14.4" customHeight="1" x14ac:dyDescent="0.3">
      <c r="A10" s="284"/>
    </row>
    <row r="11" spans="1:5" ht="26.4" customHeight="1" x14ac:dyDescent="0.3">
      <c r="A11" s="286" t="s">
        <v>316</v>
      </c>
      <c r="B11" s="509" t="s">
        <v>338</v>
      </c>
      <c r="C11" s="510"/>
      <c r="D11" s="437">
        <f>G73</f>
        <v>0</v>
      </c>
      <c r="E11" s="287"/>
    </row>
    <row r="12" spans="1:5" ht="26.4" customHeight="1" x14ac:dyDescent="0.3">
      <c r="A12" s="286"/>
      <c r="B12" s="419"/>
      <c r="C12" s="419"/>
      <c r="D12" s="287"/>
      <c r="E12" s="287"/>
    </row>
    <row r="13" spans="1:5" s="298" customFormat="1" hidden="1" x14ac:dyDescent="0.3">
      <c r="A13" s="498" t="s">
        <v>317</v>
      </c>
      <c r="B13" s="508" t="s">
        <v>303</v>
      </c>
      <c r="C13" s="508"/>
      <c r="D13" s="418" t="s">
        <v>305</v>
      </c>
      <c r="E13" s="396"/>
    </row>
    <row r="14" spans="1:5" s="298" customFormat="1" hidden="1" x14ac:dyDescent="0.3">
      <c r="A14" s="499"/>
      <c r="B14" s="395" t="s">
        <v>308</v>
      </c>
      <c r="C14" s="397"/>
      <c r="D14" s="398" t="s">
        <v>309</v>
      </c>
      <c r="E14" s="399"/>
    </row>
    <row r="15" spans="1:5" s="298" customFormat="1" hidden="1" x14ac:dyDescent="0.3">
      <c r="A15" s="499"/>
      <c r="B15" s="395" t="s">
        <v>273</v>
      </c>
      <c r="C15" s="397"/>
      <c r="D15" s="400">
        <v>5</v>
      </c>
      <c r="E15" s="401"/>
    </row>
    <row r="16" spans="1:5" s="298" customFormat="1" hidden="1" x14ac:dyDescent="0.3">
      <c r="A16" s="499"/>
      <c r="B16" s="395"/>
      <c r="C16" s="402" t="str">
        <f>IF(D16=" "," ","Indikatívny počet získaných bodov")</f>
        <v xml:space="preserve"> </v>
      </c>
      <c r="D16" s="403" t="str">
        <f>IF(D6&gt;=2,IF(D9&gt;=0.25,5," ")," ")</f>
        <v xml:space="preserve"> </v>
      </c>
      <c r="E16" s="399"/>
    </row>
    <row r="17" spans="1:5" s="298" customFormat="1" ht="14.4" hidden="1" customHeight="1" x14ac:dyDescent="0.3">
      <c r="A17" s="499"/>
      <c r="B17" s="409" t="s">
        <v>303</v>
      </c>
      <c r="C17" s="410"/>
      <c r="D17" s="395" t="s">
        <v>304</v>
      </c>
      <c r="E17" s="396"/>
    </row>
    <row r="18" spans="1:5" s="298" customFormat="1" hidden="1" x14ac:dyDescent="0.3">
      <c r="A18" s="499"/>
      <c r="B18" s="395" t="s">
        <v>308</v>
      </c>
      <c r="C18" s="397"/>
      <c r="D18" s="398" t="s">
        <v>310</v>
      </c>
      <c r="E18" s="399"/>
    </row>
    <row r="19" spans="1:5" s="298" customFormat="1" hidden="1" x14ac:dyDescent="0.3">
      <c r="A19" s="499"/>
      <c r="B19" s="395" t="s">
        <v>273</v>
      </c>
      <c r="C19" s="397"/>
      <c r="D19" s="400">
        <v>5</v>
      </c>
      <c r="E19" s="401"/>
    </row>
    <row r="20" spans="1:5" s="298" customFormat="1" hidden="1" x14ac:dyDescent="0.3">
      <c r="A20" s="499"/>
      <c r="B20" s="395"/>
      <c r="C20" s="402" t="str">
        <f>IF(D20=" "," ","Indikatívny počet získaných bodov")</f>
        <v xml:space="preserve"> </v>
      </c>
      <c r="D20" s="403" t="str">
        <f>IF(D6&lt;2,IF(D9&gt;=0.5,5," ")," ")</f>
        <v xml:space="preserve"> </v>
      </c>
      <c r="E20" s="399"/>
    </row>
    <row r="21" spans="1:5" s="298" customFormat="1" ht="14.4" hidden="1" customHeight="1" x14ac:dyDescent="0.3">
      <c r="A21" s="499"/>
      <c r="B21" s="409" t="s">
        <v>303</v>
      </c>
      <c r="C21" s="410"/>
      <c r="D21" s="395" t="s">
        <v>305</v>
      </c>
      <c r="E21" s="396"/>
    </row>
    <row r="22" spans="1:5" s="298" customFormat="1" hidden="1" x14ac:dyDescent="0.3">
      <c r="A22" s="499"/>
      <c r="B22" s="395" t="s">
        <v>308</v>
      </c>
      <c r="C22" s="397"/>
      <c r="D22" s="398" t="s">
        <v>312</v>
      </c>
      <c r="E22" s="399"/>
    </row>
    <row r="23" spans="1:5" s="298" customFormat="1" hidden="1" x14ac:dyDescent="0.3">
      <c r="A23" s="499"/>
      <c r="B23" s="395" t="s">
        <v>273</v>
      </c>
      <c r="C23" s="397"/>
      <c r="D23" s="400">
        <v>3</v>
      </c>
      <c r="E23" s="401"/>
    </row>
    <row r="24" spans="1:5" s="298" customFormat="1" hidden="1" x14ac:dyDescent="0.3">
      <c r="A24" s="499"/>
      <c r="B24" s="395"/>
      <c r="C24" s="402" t="str">
        <f>IF(D24=" "," ","Indikatívny počet získaných bodov")</f>
        <v xml:space="preserve"> </v>
      </c>
      <c r="D24" s="404" t="str">
        <f>IF($D$6&gt;=2,IF(0.25&gt;$D$9,IF($D$9&gt;=0.1,3," ")," ")," ")</f>
        <v xml:space="preserve"> </v>
      </c>
      <c r="E24" s="401"/>
    </row>
    <row r="25" spans="1:5" s="298" customFormat="1" ht="14.4" hidden="1" customHeight="1" x14ac:dyDescent="0.3">
      <c r="A25" s="499"/>
      <c r="B25" s="409" t="s">
        <v>303</v>
      </c>
      <c r="C25" s="410"/>
      <c r="D25" s="395" t="s">
        <v>304</v>
      </c>
      <c r="E25" s="396"/>
    </row>
    <row r="26" spans="1:5" s="298" customFormat="1" hidden="1" x14ac:dyDescent="0.3">
      <c r="A26" s="499"/>
      <c r="B26" s="395" t="s">
        <v>308</v>
      </c>
      <c r="C26" s="397"/>
      <c r="D26" s="398" t="s">
        <v>311</v>
      </c>
      <c r="E26" s="399"/>
    </row>
    <row r="27" spans="1:5" s="298" customFormat="1" hidden="1" x14ac:dyDescent="0.3">
      <c r="A27" s="499"/>
      <c r="B27" s="395" t="s">
        <v>273</v>
      </c>
      <c r="C27" s="397"/>
      <c r="D27" s="400">
        <v>3</v>
      </c>
      <c r="E27" s="401"/>
    </row>
    <row r="28" spans="1:5" s="298" customFormat="1" hidden="1" x14ac:dyDescent="0.3">
      <c r="A28" s="499"/>
      <c r="B28" s="395"/>
      <c r="C28" s="402" t="str">
        <f>IF(D28=" "," ","Indikatívny počet získaných bodov")</f>
        <v xml:space="preserve"> </v>
      </c>
      <c r="D28" s="404" t="str">
        <f>IF($D$6&lt;2,IF(0.5&gt;$D$9,IF($D$9&gt;=0.25,3," ")," ")," ")</f>
        <v xml:space="preserve"> </v>
      </c>
      <c r="E28" s="401"/>
    </row>
    <row r="29" spans="1:5" s="298" customFormat="1" ht="14.4" hidden="1" customHeight="1" x14ac:dyDescent="0.3">
      <c r="A29" s="499"/>
      <c r="B29" s="409" t="s">
        <v>303</v>
      </c>
      <c r="C29" s="410"/>
      <c r="D29" s="395" t="s">
        <v>305</v>
      </c>
      <c r="E29" s="396"/>
    </row>
    <row r="30" spans="1:5" s="298" customFormat="1" hidden="1" x14ac:dyDescent="0.3">
      <c r="A30" s="499"/>
      <c r="B30" s="395" t="s">
        <v>308</v>
      </c>
      <c r="C30" s="397"/>
      <c r="D30" s="398" t="s">
        <v>313</v>
      </c>
      <c r="E30" s="399"/>
    </row>
    <row r="31" spans="1:5" s="298" customFormat="1" hidden="1" x14ac:dyDescent="0.3">
      <c r="A31" s="499"/>
      <c r="B31" s="395" t="s">
        <v>273</v>
      </c>
      <c r="C31" s="397"/>
      <c r="D31" s="400">
        <v>0</v>
      </c>
      <c r="E31" s="401"/>
    </row>
    <row r="32" spans="1:5" s="298" customFormat="1" hidden="1" x14ac:dyDescent="0.3">
      <c r="A32" s="499"/>
      <c r="B32" s="395"/>
      <c r="C32" s="402" t="str">
        <f>IF(D32=" "," ","Indikatívny počet získaných bodov")</f>
        <v>Indikatívny počet získaných bodov</v>
      </c>
      <c r="D32" s="404">
        <f>IF($D$6&gt;=2,IF(0.1&gt;$D$9,IF($D$9&gt;=0,0," ")," ")," ")</f>
        <v>0</v>
      </c>
      <c r="E32" s="401"/>
    </row>
    <row r="33" spans="1:9" s="298" customFormat="1" ht="14.4" hidden="1" customHeight="1" x14ac:dyDescent="0.3">
      <c r="A33" s="499"/>
      <c r="B33" s="409" t="s">
        <v>303</v>
      </c>
      <c r="C33" s="410"/>
      <c r="D33" s="395" t="s">
        <v>304</v>
      </c>
      <c r="E33" s="396"/>
    </row>
    <row r="34" spans="1:9" s="298" customFormat="1" hidden="1" x14ac:dyDescent="0.3">
      <c r="A34" s="499"/>
      <c r="B34" s="395" t="s">
        <v>308</v>
      </c>
      <c r="C34" s="397"/>
      <c r="D34" s="398" t="s">
        <v>314</v>
      </c>
      <c r="E34" s="399"/>
    </row>
    <row r="35" spans="1:9" s="298" customFormat="1" hidden="1" x14ac:dyDescent="0.3">
      <c r="A35" s="499"/>
      <c r="B35" s="395" t="s">
        <v>273</v>
      </c>
      <c r="C35" s="397"/>
      <c r="D35" s="400">
        <v>0</v>
      </c>
      <c r="E35" s="401"/>
    </row>
    <row r="36" spans="1:9" s="298" customFormat="1" hidden="1" x14ac:dyDescent="0.3">
      <c r="A36" s="500"/>
      <c r="B36" s="395"/>
      <c r="C36" s="402" t="str">
        <f>IF(D36=" "," ","Indikatívny počet získaných bodov")</f>
        <v xml:space="preserve"> </v>
      </c>
      <c r="D36" s="404" t="str">
        <f>IF($D$6&lt;2,IF(0.25&gt;$D$9,IF($D$9&gt;=0,0," ")," ")," ")</f>
        <v xml:space="preserve"> </v>
      </c>
      <c r="E36" s="405"/>
    </row>
    <row r="37" spans="1:9" x14ac:dyDescent="0.3">
      <c r="C37" s="416" t="s">
        <v>337</v>
      </c>
      <c r="D37" s="417">
        <f>SUMIF($C$16:$C$36,"Indikatívny počet získaných bodov",D16:D36)</f>
        <v>0</v>
      </c>
      <c r="E37" s="288"/>
    </row>
    <row r="38" spans="1:9" x14ac:dyDescent="0.3">
      <c r="C38" s="289"/>
      <c r="D38" s="288"/>
      <c r="E38" s="288"/>
    </row>
    <row r="39" spans="1:9" hidden="1" x14ac:dyDescent="0.3">
      <c r="C39" s="289"/>
      <c r="D39" s="288"/>
      <c r="E39" s="288"/>
    </row>
    <row r="40" spans="1:9" x14ac:dyDescent="0.3">
      <c r="B40" s="180" t="s">
        <v>218</v>
      </c>
      <c r="C40" s="180"/>
    </row>
    <row r="41" spans="1:9" ht="28.8" x14ac:dyDescent="0.3">
      <c r="B41" s="290" t="s">
        <v>210</v>
      </c>
      <c r="C41" s="290" t="s">
        <v>219</v>
      </c>
      <c r="D41" s="511" t="s">
        <v>224</v>
      </c>
      <c r="E41" s="512"/>
      <c r="F41" s="290" t="s">
        <v>225</v>
      </c>
      <c r="G41" s="290" t="s">
        <v>220</v>
      </c>
      <c r="H41" s="291"/>
      <c r="I41" s="291"/>
    </row>
    <row r="42" spans="1:9" x14ac:dyDescent="0.3">
      <c r="B42" s="407"/>
      <c r="C42" s="408"/>
      <c r="D42" s="504"/>
      <c r="E42" s="502"/>
      <c r="F42" s="294"/>
      <c r="G42" s="295"/>
    </row>
    <row r="43" spans="1:9" x14ac:dyDescent="0.3">
      <c r="B43" s="407"/>
      <c r="C43" s="408"/>
      <c r="D43" s="504"/>
      <c r="E43" s="502"/>
      <c r="F43" s="294"/>
      <c r="G43" s="295"/>
    </row>
    <row r="44" spans="1:9" x14ac:dyDescent="0.3">
      <c r="B44" s="407"/>
      <c r="C44" s="408"/>
      <c r="D44" s="504"/>
      <c r="E44" s="502"/>
      <c r="F44" s="294"/>
      <c r="G44" s="295"/>
    </row>
    <row r="45" spans="1:9" x14ac:dyDescent="0.3">
      <c r="B45" s="407"/>
      <c r="C45" s="408"/>
      <c r="D45" s="504"/>
      <c r="E45" s="502"/>
      <c r="F45" s="294"/>
      <c r="G45" s="295"/>
    </row>
    <row r="46" spans="1:9" x14ac:dyDescent="0.3">
      <c r="B46" s="292"/>
      <c r="C46" s="293"/>
      <c r="D46" s="501"/>
      <c r="E46" s="502"/>
      <c r="F46" s="294"/>
      <c r="G46" s="295"/>
    </row>
    <row r="47" spans="1:9" x14ac:dyDescent="0.3">
      <c r="B47" s="292"/>
      <c r="C47" s="293"/>
      <c r="D47" s="501"/>
      <c r="E47" s="502"/>
      <c r="F47" s="294"/>
      <c r="G47" s="295"/>
    </row>
    <row r="48" spans="1:9" x14ac:dyDescent="0.3">
      <c r="B48" s="292"/>
      <c r="C48" s="293"/>
      <c r="D48" s="501"/>
      <c r="E48" s="502"/>
      <c r="F48" s="294"/>
      <c r="G48" s="295"/>
    </row>
    <row r="49" spans="2:7" x14ac:dyDescent="0.3">
      <c r="B49" s="292"/>
      <c r="C49" s="293"/>
      <c r="D49" s="501"/>
      <c r="E49" s="502"/>
      <c r="F49" s="294"/>
      <c r="G49" s="295"/>
    </row>
    <row r="50" spans="2:7" x14ac:dyDescent="0.3">
      <c r="B50" s="292"/>
      <c r="C50" s="293"/>
      <c r="D50" s="501"/>
      <c r="E50" s="502"/>
      <c r="F50" s="293"/>
      <c r="G50" s="295"/>
    </row>
    <row r="51" spans="2:7" x14ac:dyDescent="0.3">
      <c r="B51" s="292"/>
      <c r="C51" s="293"/>
      <c r="D51" s="501"/>
      <c r="E51" s="502"/>
      <c r="F51" s="293"/>
      <c r="G51" s="295"/>
    </row>
    <row r="52" spans="2:7" x14ac:dyDescent="0.3">
      <c r="B52" s="292"/>
      <c r="C52" s="293"/>
      <c r="D52" s="501"/>
      <c r="E52" s="502"/>
      <c r="F52" s="293"/>
      <c r="G52" s="295"/>
    </row>
    <row r="53" spans="2:7" x14ac:dyDescent="0.3">
      <c r="B53" s="292"/>
      <c r="C53" s="293"/>
      <c r="D53" s="501"/>
      <c r="E53" s="502"/>
      <c r="F53" s="293"/>
      <c r="G53" s="295"/>
    </row>
    <row r="54" spans="2:7" x14ac:dyDescent="0.3">
      <c r="B54" s="292"/>
      <c r="C54" s="293"/>
      <c r="D54" s="501"/>
      <c r="E54" s="502"/>
      <c r="F54" s="293"/>
      <c r="G54" s="295"/>
    </row>
    <row r="55" spans="2:7" x14ac:dyDescent="0.3">
      <c r="B55" s="292"/>
      <c r="C55" s="293"/>
      <c r="D55" s="501"/>
      <c r="E55" s="502"/>
      <c r="F55" s="293"/>
      <c r="G55" s="295"/>
    </row>
    <row r="56" spans="2:7" x14ac:dyDescent="0.3">
      <c r="B56" s="292"/>
      <c r="C56" s="293"/>
      <c r="D56" s="501"/>
      <c r="E56" s="502"/>
      <c r="F56" s="293"/>
      <c r="G56" s="295"/>
    </row>
    <row r="57" spans="2:7" x14ac:dyDescent="0.3">
      <c r="B57" s="292"/>
      <c r="C57" s="293"/>
      <c r="D57" s="501"/>
      <c r="E57" s="502"/>
      <c r="F57" s="293"/>
      <c r="G57" s="295"/>
    </row>
    <row r="58" spans="2:7" x14ac:dyDescent="0.3">
      <c r="B58" s="292"/>
      <c r="C58" s="293"/>
      <c r="D58" s="501"/>
      <c r="E58" s="502"/>
      <c r="F58" s="293"/>
      <c r="G58" s="295"/>
    </row>
    <row r="59" spans="2:7" x14ac:dyDescent="0.3">
      <c r="B59" s="292"/>
      <c r="C59" s="293"/>
      <c r="D59" s="501"/>
      <c r="E59" s="502"/>
      <c r="F59" s="293"/>
      <c r="G59" s="295"/>
    </row>
    <row r="60" spans="2:7" x14ac:dyDescent="0.3">
      <c r="B60" s="292"/>
      <c r="C60" s="293"/>
      <c r="D60" s="501"/>
      <c r="E60" s="502"/>
      <c r="F60" s="293"/>
      <c r="G60" s="295"/>
    </row>
    <row r="61" spans="2:7" x14ac:dyDescent="0.3">
      <c r="B61" s="292"/>
      <c r="C61" s="293"/>
      <c r="D61" s="501"/>
      <c r="E61" s="502"/>
      <c r="F61" s="293"/>
      <c r="G61" s="295"/>
    </row>
    <row r="62" spans="2:7" x14ac:dyDescent="0.3">
      <c r="B62" s="296"/>
      <c r="C62" s="296"/>
      <c r="D62" s="296" t="s">
        <v>214</v>
      </c>
      <c r="E62" s="296"/>
      <c r="F62" s="296"/>
      <c r="G62" s="297">
        <f>SUM($G$42:$G$61)</f>
        <v>0</v>
      </c>
    </row>
    <row r="64" spans="2:7" s="298" customFormat="1" hidden="1" x14ac:dyDescent="0.3">
      <c r="B64" s="299" t="s">
        <v>254</v>
      </c>
      <c r="C64" s="299"/>
    </row>
    <row r="65" spans="2:7" s="298" customFormat="1" hidden="1" x14ac:dyDescent="0.3">
      <c r="B65" s="299"/>
      <c r="C65" s="299"/>
    </row>
    <row r="66" spans="2:7" s="298" customFormat="1" hidden="1" x14ac:dyDescent="0.3">
      <c r="B66" s="298" t="s">
        <v>222</v>
      </c>
      <c r="G66" s="298">
        <f>COUNT(G42:G61)</f>
        <v>0</v>
      </c>
    </row>
    <row r="67" spans="2:7" s="298" customFormat="1" hidden="1" x14ac:dyDescent="0.3">
      <c r="B67" s="298" t="s">
        <v>221</v>
      </c>
    </row>
    <row r="68" spans="2:7" s="298" customFormat="1" hidden="1" x14ac:dyDescent="0.3">
      <c r="G68" s="300"/>
    </row>
    <row r="69" spans="2:7" s="298" customFormat="1" hidden="1" x14ac:dyDescent="0.3">
      <c r="B69" s="298" t="s">
        <v>223</v>
      </c>
      <c r="G69" s="301">
        <f>SUM(G42:G61)</f>
        <v>0</v>
      </c>
    </row>
    <row r="70" spans="2:7" s="298" customFormat="1" hidden="1" x14ac:dyDescent="0.3">
      <c r="B70" s="298" t="s">
        <v>75</v>
      </c>
      <c r="D70" s="302">
        <f>'Peňažné toky projektu'!D13</f>
        <v>2017</v>
      </c>
      <c r="E70" s="302"/>
      <c r="G70" s="301"/>
    </row>
    <row r="71" spans="2:7" s="298" customFormat="1" hidden="1" x14ac:dyDescent="0.3">
      <c r="B71" s="298" t="s">
        <v>251</v>
      </c>
      <c r="D71" s="302">
        <f>'Peňažné toky projektu'!D14</f>
        <v>2</v>
      </c>
      <c r="E71" s="302"/>
      <c r="G71" s="301"/>
    </row>
    <row r="72" spans="2:7" s="298" customFormat="1" hidden="1" x14ac:dyDescent="0.3">
      <c r="B72" s="298" t="s">
        <v>228</v>
      </c>
      <c r="D72" s="302">
        <f>'Peňažné toky projektu'!D13+'Peňažné toky projektu'!D14</f>
        <v>2019</v>
      </c>
      <c r="E72" s="302"/>
      <c r="G72" s="303"/>
    </row>
    <row r="73" spans="2:7" s="298" customFormat="1" hidden="1" x14ac:dyDescent="0.3">
      <c r="B73" s="298" t="s">
        <v>255</v>
      </c>
      <c r="F73" s="304"/>
      <c r="G73" s="305">
        <f>HLOOKUP(('Peňažné toky projektu'!D13+'Peňažné toky projektu'!D14),'Peňažné toky projektu'!B18:O30,7,0)</f>
        <v>0</v>
      </c>
    </row>
    <row r="74" spans="2:7" s="298" customFormat="1" hidden="1" x14ac:dyDescent="0.3">
      <c r="B74" s="298" t="s">
        <v>315</v>
      </c>
      <c r="F74" s="304"/>
      <c r="G74" s="305">
        <f>HLOOKUP(('Peňažné toky projektu'!D13+'Peňažné toky projektu'!D14),'Peňažné toky projektu'!B18:O30,13,0)</f>
        <v>0</v>
      </c>
    </row>
    <row r="75" spans="2:7" s="298" customFormat="1" hidden="1" x14ac:dyDescent="0.3">
      <c r="B75" s="298" t="s">
        <v>229</v>
      </c>
      <c r="G75" s="306" t="e">
        <f>IF(G62&gt;G73,0,G69/G74)</f>
        <v>#DIV/0!</v>
      </c>
    </row>
    <row r="76" spans="2:7" s="298" customFormat="1" hidden="1" x14ac:dyDescent="0.3"/>
    <row r="77" spans="2:7" s="307" customFormat="1" ht="30.6" hidden="1" customHeight="1" x14ac:dyDescent="0.3">
      <c r="B77" s="503" t="s">
        <v>256</v>
      </c>
      <c r="C77" s="503"/>
      <c r="D77" s="503"/>
      <c r="E77" s="503"/>
      <c r="F77" s="503"/>
      <c r="G77" s="503"/>
    </row>
    <row r="78" spans="2:7" s="298" customFormat="1" hidden="1" x14ac:dyDescent="0.3"/>
    <row r="79" spans="2:7" s="298" customFormat="1" hidden="1" x14ac:dyDescent="0.3">
      <c r="F79" s="298" t="s">
        <v>226</v>
      </c>
    </row>
    <row r="80" spans="2:7" s="298" customFormat="1" hidden="1" x14ac:dyDescent="0.3">
      <c r="F80" s="298" t="s">
        <v>227</v>
      </c>
    </row>
  </sheetData>
  <sheetProtection password="9061" sheet="1" objects="1" scenarios="1" insertRows="0"/>
  <mergeCells count="28">
    <mergeCell ref="B6:C6"/>
    <mergeCell ref="B7:C7"/>
    <mergeCell ref="B8:C8"/>
    <mergeCell ref="B13:C13"/>
    <mergeCell ref="D44:E44"/>
    <mergeCell ref="B11:C11"/>
    <mergeCell ref="D41:E41"/>
    <mergeCell ref="D42:E42"/>
    <mergeCell ref="D43:E43"/>
    <mergeCell ref="B77:G77"/>
    <mergeCell ref="D45:E45"/>
    <mergeCell ref="D46:E46"/>
    <mergeCell ref="D47:E47"/>
    <mergeCell ref="D48:E48"/>
    <mergeCell ref="D49:E49"/>
    <mergeCell ref="D60:E60"/>
    <mergeCell ref="D61:E61"/>
    <mergeCell ref="D59:E59"/>
    <mergeCell ref="A13:A36"/>
    <mergeCell ref="D55:E55"/>
    <mergeCell ref="D56:E56"/>
    <mergeCell ref="D57:E57"/>
    <mergeCell ref="D58:E58"/>
    <mergeCell ref="D50:E50"/>
    <mergeCell ref="D51:E51"/>
    <mergeCell ref="D52:E52"/>
    <mergeCell ref="D53:E53"/>
    <mergeCell ref="D54:E54"/>
  </mergeCells>
  <conditionalFormatting sqref="D11:E12">
    <cfRule type="cellIs" dxfId="2" priority="1" operator="lessThan">
      <formula>$D$7</formula>
    </cfRule>
  </conditionalFormatting>
  <dataValidations count="1">
    <dataValidation type="list" allowBlank="1" showInputMessage="1" showErrorMessage="1" sqref="F42:F61">
      <formula1>$F$79:$F$86</formula1>
    </dataValidation>
  </dataValidations>
  <pageMargins left="0.7" right="0.7" top="0.75" bottom="0.63" header="0.3" footer="0.3"/>
  <pageSetup paperSize="9" scale="81" fitToHeight="0" orientation="landscape" r:id="rId1"/>
  <headerFooter>
    <oddHeader>&amp;L Príloha č. 3a - Finančná analýza, tabuľková časť&amp;RAktualizovaná verzia zo dňa 30.3.2017</oddHeader>
  </headerFooter>
  <ignoredErrors>
    <ignoredError sqref="D8:D11" unlockedFormula="1"/>
  </ignoredErrors>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sheetPr>
  <dimension ref="B2:J36"/>
  <sheetViews>
    <sheetView zoomScale="80" zoomScaleNormal="80" workbookViewId="0">
      <selection activeCell="E16" sqref="E16"/>
    </sheetView>
  </sheetViews>
  <sheetFormatPr defaultColWidth="8.88671875" defaultRowHeight="14.4" x14ac:dyDescent="0.3"/>
  <cols>
    <col min="1" max="1" width="3.44140625" style="179" customWidth="1"/>
    <col min="2" max="2" width="26" style="179" customWidth="1"/>
    <col min="3" max="3" width="17.88671875" style="179" customWidth="1"/>
    <col min="4" max="4" width="16.44140625" style="179" customWidth="1"/>
    <col min="5" max="8" width="10.6640625" style="179" customWidth="1"/>
    <col min="9" max="9" width="10.77734375" style="179" customWidth="1"/>
    <col min="10" max="10" width="11.88671875" style="179" customWidth="1"/>
    <col min="11" max="16384" width="8.88671875" style="179"/>
  </cols>
  <sheetData>
    <row r="2" spans="2:10" x14ac:dyDescent="0.3">
      <c r="B2" s="518" t="s">
        <v>301</v>
      </c>
      <c r="C2" s="519"/>
      <c r="D2" s="519"/>
      <c r="E2" s="222">
        <f>F2-1</f>
        <v>2014</v>
      </c>
      <c r="F2" s="222">
        <f>G2-1</f>
        <v>2015</v>
      </c>
      <c r="G2" s="222">
        <f>H2-1</f>
        <v>2016</v>
      </c>
      <c r="H2" s="222">
        <f>'Peňažné toky projektu'!B18</f>
        <v>2017</v>
      </c>
      <c r="I2" s="222">
        <f>'Peňažné toky projektu'!C18</f>
        <v>2018</v>
      </c>
      <c r="J2" s="222">
        <f>'Peňažné toky projektu'!D18</f>
        <v>2019</v>
      </c>
    </row>
    <row r="3" spans="2:10" s="412" customFormat="1" x14ac:dyDescent="0.3">
      <c r="B3" s="412" t="s">
        <v>292</v>
      </c>
      <c r="C3" s="413" t="s">
        <v>291</v>
      </c>
      <c r="D3" s="414" t="s">
        <v>285</v>
      </c>
      <c r="H3" s="415">
        <f>'Peňažné toky projektu'!B24</f>
        <v>0</v>
      </c>
      <c r="I3" s="415">
        <f>'Peňažné toky projektu'!C24</f>
        <v>0</v>
      </c>
      <c r="J3" s="415">
        <f>'Peňažné toky projektu'!D24</f>
        <v>0</v>
      </c>
    </row>
    <row r="4" spans="2:10" s="412" customFormat="1" x14ac:dyDescent="0.3">
      <c r="B4" s="412" t="s">
        <v>290</v>
      </c>
      <c r="C4" s="413" t="s">
        <v>289</v>
      </c>
      <c r="D4" s="414" t="s">
        <v>285</v>
      </c>
      <c r="E4" s="415"/>
      <c r="F4" s="415"/>
      <c r="G4" s="415"/>
      <c r="H4" s="415">
        <f>'Peňažné toky projektu'!B30</f>
        <v>0</v>
      </c>
      <c r="I4" s="415">
        <f>'Peňažné toky projektu'!C30</f>
        <v>0</v>
      </c>
      <c r="J4" s="415">
        <f>'Peňažné toky projektu'!D30</f>
        <v>0</v>
      </c>
    </row>
    <row r="5" spans="2:10" s="412" customFormat="1" x14ac:dyDescent="0.3">
      <c r="B5" s="412" t="s">
        <v>288</v>
      </c>
      <c r="C5" s="413" t="s">
        <v>287</v>
      </c>
      <c r="D5" s="414" t="s">
        <v>285</v>
      </c>
      <c r="E5" s="415"/>
      <c r="F5" s="415"/>
      <c r="G5" s="415"/>
      <c r="H5" s="415">
        <f>H3-H4</f>
        <v>0</v>
      </c>
      <c r="I5" s="415">
        <f>I3-I4</f>
        <v>0</v>
      </c>
      <c r="J5" s="415">
        <f>J3-J4</f>
        <v>0</v>
      </c>
    </row>
    <row r="6" spans="2:10" x14ac:dyDescent="0.3">
      <c r="B6" s="179" t="s">
        <v>249</v>
      </c>
      <c r="C6" s="274" t="s">
        <v>286</v>
      </c>
      <c r="D6" s="273" t="s">
        <v>285</v>
      </c>
      <c r="E6" s="431"/>
      <c r="F6" s="431"/>
      <c r="G6" s="431"/>
      <c r="H6" s="180" t="str">
        <f>IF(SUM(E6:G6)&lt;=0,"vyplniť kladné hodnoty!!!"," ")</f>
        <v>vyplniť kladné hodnoty!!!</v>
      </c>
    </row>
    <row r="7" spans="2:10" x14ac:dyDescent="0.3">
      <c r="C7" s="272"/>
    </row>
    <row r="9" spans="2:10" x14ac:dyDescent="0.3">
      <c r="B9" s="179" t="s">
        <v>248</v>
      </c>
      <c r="E9" s="432" t="str">
        <f>IF(SUM($E$6:$E$6)&gt;0,((E5-SUM($E$6:$E$6))/SUM($E$6:$E$6)),"chyba")</f>
        <v>chyba</v>
      </c>
      <c r="F9" s="432" t="str">
        <f>IF(SUM($E$6:$F$6)&gt;0,((F5-SUM($E$6:$F$6))/SUM($E$6:$F$6)),"chyba")</f>
        <v>chyba</v>
      </c>
      <c r="G9" s="432" t="str">
        <f>IF(SUM($E$6:$G$6)&gt;0,((G5-SUM($E$6:$G$6))/SUM($E$6:$G$6)),"chyba")</f>
        <v>chyba</v>
      </c>
      <c r="H9" s="432" t="str">
        <f>IF(SUM($E$6:$G$6)&gt;0,((H5-SUM($E$6:$G$6))/SUM($E$6:$G$6)),"chyba")</f>
        <v>chyba</v>
      </c>
      <c r="I9" s="432" t="str">
        <f>IF(SUM($E$6:$G$6)&gt;0,((I5-SUM($E$6:$G$6))/SUM($E$6:$G$6)),"chyba")</f>
        <v>chyba</v>
      </c>
      <c r="J9" s="430" t="str">
        <f>IF(SUM($E$6:$G$6)&gt;0,((J5-SUM($E$6:$G$6))/SUM($E$6:$G$6)),"chyba")</f>
        <v>chyba</v>
      </c>
    </row>
    <row r="10" spans="2:10" x14ac:dyDescent="0.3">
      <c r="I10" s="219"/>
    </row>
    <row r="11" spans="2:10" x14ac:dyDescent="0.3">
      <c r="I11" s="219"/>
    </row>
    <row r="12" spans="2:10" x14ac:dyDescent="0.3">
      <c r="B12" s="179" t="s">
        <v>75</v>
      </c>
      <c r="D12" s="220">
        <f>'Peňažné toky projektu'!D13</f>
        <v>2017</v>
      </c>
      <c r="F12" s="514" t="s">
        <v>300</v>
      </c>
      <c r="G12" s="515"/>
      <c r="H12" s="516" t="s">
        <v>248</v>
      </c>
      <c r="I12" s="517" t="s">
        <v>343</v>
      </c>
    </row>
    <row r="13" spans="2:10" x14ac:dyDescent="0.3">
      <c r="B13" s="179" t="s">
        <v>251</v>
      </c>
      <c r="D13" s="220">
        <f>'Peňažné toky projektu'!D14</f>
        <v>2</v>
      </c>
      <c r="F13" s="515"/>
      <c r="G13" s="515"/>
      <c r="H13" s="516"/>
      <c r="I13" s="517"/>
    </row>
    <row r="14" spans="2:10" x14ac:dyDescent="0.3">
      <c r="B14" s="179" t="s">
        <v>284</v>
      </c>
      <c r="D14" s="220">
        <f>D12+D13</f>
        <v>2019</v>
      </c>
      <c r="F14" s="275" t="s">
        <v>294</v>
      </c>
      <c r="G14" s="275" t="s">
        <v>297</v>
      </c>
      <c r="H14" s="277" t="str">
        <f>IF(J9="chyba"," ",IF(J9&gt;-1,J9," "))</f>
        <v xml:space="preserve"> </v>
      </c>
      <c r="I14" s="278" t="str">
        <f>IF(H14="chyba"," ",IF(H14=" "," ",10))</f>
        <v xml:space="preserve"> </v>
      </c>
    </row>
    <row r="15" spans="2:10" x14ac:dyDescent="0.3">
      <c r="F15" s="275" t="s">
        <v>295</v>
      </c>
      <c r="G15" s="275" t="s">
        <v>298</v>
      </c>
      <c r="H15" s="276" t="str">
        <f>IF(J9="chyba"," ",IF(J9&gt;=-2,IF(J9&lt;=-1,J9," ")," "))</f>
        <v xml:space="preserve"> </v>
      </c>
      <c r="I15" s="279" t="str">
        <f>IF(H15=" "," ",5)</f>
        <v xml:space="preserve"> </v>
      </c>
    </row>
    <row r="16" spans="2:10" x14ac:dyDescent="0.3">
      <c r="B16" s="179" t="s">
        <v>250</v>
      </c>
      <c r="D16" s="221" t="str">
        <f>J9</f>
        <v>chyba</v>
      </c>
      <c r="F16" s="275" t="s">
        <v>296</v>
      </c>
      <c r="G16" s="275" t="s">
        <v>299</v>
      </c>
      <c r="H16" s="276" t="str">
        <f>IF(J9="chyba"," ",IF(J9&lt;-2,J9," "))</f>
        <v xml:space="preserve"> </v>
      </c>
      <c r="I16" s="279" t="str">
        <f>IF(H16=" "," ",0)</f>
        <v xml:space="preserve"> </v>
      </c>
    </row>
    <row r="23" spans="3:8" x14ac:dyDescent="0.3">
      <c r="C23" s="220"/>
      <c r="D23" s="220"/>
      <c r="E23" s="220"/>
      <c r="F23" s="220"/>
      <c r="G23" s="220"/>
      <c r="H23" s="220"/>
    </row>
    <row r="24" spans="3:8" x14ac:dyDescent="0.3">
      <c r="C24" s="219"/>
      <c r="D24" s="219"/>
      <c r="E24" s="219"/>
      <c r="F24" s="219"/>
      <c r="G24" s="219"/>
      <c r="H24" s="219"/>
    </row>
    <row r="26" spans="3:8" x14ac:dyDescent="0.3">
      <c r="C26" s="219"/>
      <c r="D26" s="219"/>
      <c r="E26" s="219"/>
      <c r="F26" s="219"/>
      <c r="G26" s="219"/>
      <c r="H26" s="219"/>
    </row>
    <row r="36" spans="2:10" ht="49.2" hidden="1" customHeight="1" x14ac:dyDescent="0.3">
      <c r="B36" s="513" t="s">
        <v>293</v>
      </c>
      <c r="C36" s="513"/>
      <c r="D36" s="513"/>
      <c r="E36" s="513"/>
      <c r="F36" s="513"/>
      <c r="G36" s="513"/>
      <c r="H36" s="513"/>
      <c r="I36" s="513"/>
      <c r="J36" s="513"/>
    </row>
  </sheetData>
  <sheetProtection password="9061" sheet="1" objects="1" scenarios="1" formatRows="0" insertRows="0"/>
  <mergeCells count="5">
    <mergeCell ref="B36:J36"/>
    <mergeCell ref="F12:G13"/>
    <mergeCell ref="H12:H13"/>
    <mergeCell ref="I12:I13"/>
    <mergeCell ref="B2:D2"/>
  </mergeCells>
  <conditionalFormatting sqref="H6">
    <cfRule type="cellIs" dxfId="1" priority="1" operator="lessThan">
      <formula>0</formula>
    </cfRule>
  </conditionalFormatting>
  <pageMargins left="0.53" right="0.31" top="0.75" bottom="0.53" header="0.3" footer="0.3"/>
  <pageSetup paperSize="9" orientation="landscape" r:id="rId1"/>
  <headerFooter>
    <oddHeader>&amp;L Príloha č. 3a - Finančná analýza, tabuľková časť&amp;RAktualizovaná verzia zo dňa 30.3.2017</oddHeader>
  </headerFooter>
  <drawing r:id="rId2"/>
  <legacyDrawing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pageSetUpPr fitToPage="1"/>
  </sheetPr>
  <dimension ref="A2:G39"/>
  <sheetViews>
    <sheetView zoomScale="80" zoomScaleNormal="80" workbookViewId="0">
      <selection activeCell="G40" sqref="G40"/>
    </sheetView>
  </sheetViews>
  <sheetFormatPr defaultColWidth="8.88671875" defaultRowHeight="14.4" x14ac:dyDescent="0.3"/>
  <cols>
    <col min="1" max="1" width="3.33203125" style="308" customWidth="1"/>
    <col min="2" max="2" width="12.5546875" style="308" customWidth="1"/>
    <col min="3" max="3" width="62.33203125" style="308" customWidth="1"/>
    <col min="4" max="4" width="26.5546875" style="308" customWidth="1"/>
    <col min="5" max="5" width="20" style="308" customWidth="1"/>
    <col min="6" max="16384" width="8.88671875" style="308"/>
  </cols>
  <sheetData>
    <row r="2" spans="1:7" x14ac:dyDescent="0.3">
      <c r="A2" s="439" t="s">
        <v>318</v>
      </c>
      <c r="B2" s="309" t="s">
        <v>318</v>
      </c>
    </row>
    <row r="3" spans="1:7" x14ac:dyDescent="0.3">
      <c r="B3" s="423" t="s">
        <v>41</v>
      </c>
      <c r="C3" s="411" t="s">
        <v>353</v>
      </c>
    </row>
    <row r="4" spans="1:7" x14ac:dyDescent="0.3">
      <c r="B4" s="423"/>
      <c r="C4" s="411" t="s">
        <v>331</v>
      </c>
    </row>
    <row r="5" spans="1:7" x14ac:dyDescent="0.3">
      <c r="B5" s="423"/>
      <c r="C5" s="411" t="s">
        <v>336</v>
      </c>
    </row>
    <row r="6" spans="1:7" x14ac:dyDescent="0.3">
      <c r="B6" s="309">
        <f>IF(B3="áno",5,IF(B4="áno",3,IF(B5="áno",0,"chyba!")))</f>
        <v>5</v>
      </c>
      <c r="C6" s="309" t="s">
        <v>337</v>
      </c>
    </row>
    <row r="9" spans="1:7" x14ac:dyDescent="0.3">
      <c r="B9" s="309" t="s">
        <v>215</v>
      </c>
    </row>
    <row r="10" spans="1:7" ht="28.8" x14ac:dyDescent="0.3">
      <c r="B10" s="310" t="s">
        <v>210</v>
      </c>
      <c r="C10" s="310" t="s">
        <v>211</v>
      </c>
      <c r="D10" s="310" t="s">
        <v>212</v>
      </c>
      <c r="E10" s="310" t="s">
        <v>213</v>
      </c>
      <c r="F10" s="311"/>
      <c r="G10" s="311"/>
    </row>
    <row r="11" spans="1:7" x14ac:dyDescent="0.3">
      <c r="B11" s="408" t="s">
        <v>44</v>
      </c>
      <c r="C11" s="408" t="s">
        <v>349</v>
      </c>
      <c r="D11" s="293" t="s">
        <v>217</v>
      </c>
      <c r="E11" s="295">
        <v>2300</v>
      </c>
    </row>
    <row r="12" spans="1:7" x14ac:dyDescent="0.3">
      <c r="B12" s="408" t="s">
        <v>45</v>
      </c>
      <c r="C12" s="408" t="s">
        <v>350</v>
      </c>
      <c r="D12" s="293" t="s">
        <v>217</v>
      </c>
      <c r="E12" s="295">
        <v>4500</v>
      </c>
    </row>
    <row r="13" spans="1:7" x14ac:dyDescent="0.3">
      <c r="B13" s="408" t="s">
        <v>42</v>
      </c>
      <c r="C13" s="408" t="s">
        <v>351</v>
      </c>
      <c r="D13" s="293" t="s">
        <v>217</v>
      </c>
      <c r="E13" s="295">
        <v>1000</v>
      </c>
    </row>
    <row r="14" spans="1:7" x14ac:dyDescent="0.3">
      <c r="B14" s="408" t="s">
        <v>48</v>
      </c>
      <c r="C14" s="408" t="s">
        <v>352</v>
      </c>
      <c r="D14" s="293" t="s">
        <v>217</v>
      </c>
      <c r="E14" s="295">
        <v>900</v>
      </c>
    </row>
    <row r="15" spans="1:7" x14ac:dyDescent="0.3">
      <c r="B15" s="293"/>
      <c r="C15" s="293"/>
      <c r="D15" s="293"/>
      <c r="E15" s="295"/>
    </row>
    <row r="16" spans="1:7" x14ac:dyDescent="0.3">
      <c r="B16" s="293"/>
      <c r="C16" s="293"/>
      <c r="D16" s="293"/>
      <c r="E16" s="295"/>
    </row>
    <row r="17" spans="2:5" x14ac:dyDescent="0.3">
      <c r="B17" s="293"/>
      <c r="C17" s="293"/>
      <c r="D17" s="293"/>
      <c r="E17" s="295"/>
    </row>
    <row r="18" spans="2:5" x14ac:dyDescent="0.3">
      <c r="B18" s="293"/>
      <c r="C18" s="293"/>
      <c r="D18" s="293"/>
      <c r="E18" s="295"/>
    </row>
    <row r="19" spans="2:5" x14ac:dyDescent="0.3">
      <c r="B19" s="293"/>
      <c r="C19" s="293"/>
      <c r="D19" s="293"/>
      <c r="E19" s="295"/>
    </row>
    <row r="20" spans="2:5" x14ac:dyDescent="0.3">
      <c r="B20" s="293"/>
      <c r="C20" s="293"/>
      <c r="D20" s="293"/>
      <c r="E20" s="295"/>
    </row>
    <row r="21" spans="2:5" x14ac:dyDescent="0.3">
      <c r="B21" s="293"/>
      <c r="C21" s="293"/>
      <c r="D21" s="293"/>
      <c r="E21" s="295"/>
    </row>
    <row r="22" spans="2:5" x14ac:dyDescent="0.3">
      <c r="B22" s="293"/>
      <c r="C22" s="293"/>
      <c r="D22" s="293"/>
      <c r="E22" s="295"/>
    </row>
    <row r="23" spans="2:5" x14ac:dyDescent="0.3">
      <c r="B23" s="293"/>
      <c r="C23" s="293"/>
      <c r="D23" s="293"/>
      <c r="E23" s="295"/>
    </row>
    <row r="24" spans="2:5" x14ac:dyDescent="0.3">
      <c r="B24" s="293"/>
      <c r="C24" s="293"/>
      <c r="D24" s="293"/>
      <c r="E24" s="295"/>
    </row>
    <row r="25" spans="2:5" x14ac:dyDescent="0.3">
      <c r="B25" s="293"/>
      <c r="C25" s="293"/>
      <c r="D25" s="293"/>
      <c r="E25" s="295"/>
    </row>
    <row r="26" spans="2:5" x14ac:dyDescent="0.3">
      <c r="B26" s="293"/>
      <c r="C26" s="293"/>
      <c r="D26" s="293"/>
      <c r="E26" s="295"/>
    </row>
    <row r="27" spans="2:5" x14ac:dyDescent="0.3">
      <c r="B27" s="293"/>
      <c r="C27" s="293"/>
      <c r="D27" s="293"/>
      <c r="E27" s="295"/>
    </row>
    <row r="28" spans="2:5" x14ac:dyDescent="0.3">
      <c r="B28" s="293"/>
      <c r="C28" s="293"/>
      <c r="D28" s="293"/>
      <c r="E28" s="295"/>
    </row>
    <row r="29" spans="2:5" x14ac:dyDescent="0.3">
      <c r="B29" s="293"/>
      <c r="C29" s="293"/>
      <c r="D29" s="293"/>
      <c r="E29" s="295"/>
    </row>
    <row r="30" spans="2:5" x14ac:dyDescent="0.3">
      <c r="B30" s="293"/>
      <c r="C30" s="293"/>
      <c r="D30" s="293"/>
      <c r="E30" s="295"/>
    </row>
    <row r="31" spans="2:5" x14ac:dyDescent="0.3">
      <c r="B31" s="312"/>
      <c r="C31" s="312" t="s">
        <v>214</v>
      </c>
      <c r="D31" s="312"/>
      <c r="E31" s="313">
        <f>SUM($E$11:$E$30)</f>
        <v>8700</v>
      </c>
    </row>
    <row r="38" spans="2:4" hidden="1" x14ac:dyDescent="0.3">
      <c r="B38" s="411" t="s">
        <v>41</v>
      </c>
      <c r="D38" s="411" t="s">
        <v>217</v>
      </c>
    </row>
    <row r="39" spans="2:4" hidden="1" x14ac:dyDescent="0.3">
      <c r="B39" s="411" t="s">
        <v>47</v>
      </c>
    </row>
  </sheetData>
  <sheetProtection password="9061" sheet="1" objects="1" scenarios="1" formatCells="0" formatRows="0" insertRows="0"/>
  <dataValidations count="2">
    <dataValidation type="list" allowBlank="1" showInputMessage="1" showErrorMessage="1" sqref="B3:B5">
      <formula1>$B$38:$B$39</formula1>
    </dataValidation>
    <dataValidation type="list" allowBlank="1" showInputMessage="1" showErrorMessage="1" sqref="D11:D30">
      <formula1>$D$38</formula1>
    </dataValidation>
  </dataValidations>
  <pageMargins left="0.7" right="0.7" top="0.75" bottom="0.75" header="0.3" footer="0.3"/>
  <pageSetup paperSize="9" scale="86" fitToHeight="0" orientation="landscape" r:id="rId1"/>
  <headerFooter>
    <oddHeader>&amp;L Príloha č. 3a - Finančná analýza, tabuľková časť&amp;RAktualizovaná verzia zo dňa 30.3.2017</oddHeader>
  </headerFooter>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10">
    <pageSetUpPr fitToPage="1"/>
  </sheetPr>
  <dimension ref="B1:AQ25"/>
  <sheetViews>
    <sheetView workbookViewId="0"/>
  </sheetViews>
  <sheetFormatPr defaultColWidth="9.109375" defaultRowHeight="13.2" x14ac:dyDescent="0.25"/>
  <cols>
    <col min="1" max="1" width="1.6640625" style="17" customWidth="1"/>
    <col min="2" max="2" width="9.109375" style="17"/>
    <col min="3" max="3" width="10.109375" style="17" customWidth="1"/>
    <col min="4" max="16384" width="9.109375" style="17"/>
  </cols>
  <sheetData>
    <row r="1" spans="2:43" x14ac:dyDescent="0.25">
      <c r="B1" s="40" t="s">
        <v>1</v>
      </c>
    </row>
    <row r="2" spans="2:43" s="52" customFormat="1" x14ac:dyDescent="0.25">
      <c r="C2" s="85" t="s">
        <v>6</v>
      </c>
      <c r="D2" s="19">
        <f>'Peňažné toky projektu'!D13</f>
        <v>2017</v>
      </c>
      <c r="E2" s="19">
        <f>D2+1</f>
        <v>2018</v>
      </c>
      <c r="F2" s="19">
        <f t="shared" ref="F2:AQ2" si="0">E2+1</f>
        <v>2019</v>
      </c>
      <c r="G2" s="19">
        <f t="shared" si="0"/>
        <v>2020</v>
      </c>
      <c r="H2" s="19">
        <f t="shared" si="0"/>
        <v>2021</v>
      </c>
      <c r="I2" s="19">
        <f t="shared" si="0"/>
        <v>2022</v>
      </c>
      <c r="J2" s="19">
        <f t="shared" si="0"/>
        <v>2023</v>
      </c>
      <c r="K2" s="19">
        <f t="shared" si="0"/>
        <v>2024</v>
      </c>
      <c r="L2" s="19">
        <f t="shared" si="0"/>
        <v>2025</v>
      </c>
      <c r="M2" s="19">
        <f t="shared" si="0"/>
        <v>2026</v>
      </c>
      <c r="N2" s="19">
        <f t="shared" si="0"/>
        <v>2027</v>
      </c>
      <c r="O2" s="19">
        <f t="shared" si="0"/>
        <v>2028</v>
      </c>
      <c r="P2" s="19">
        <f t="shared" si="0"/>
        <v>2029</v>
      </c>
      <c r="Q2" s="19">
        <f t="shared" si="0"/>
        <v>2030</v>
      </c>
      <c r="R2" s="19">
        <f t="shared" si="0"/>
        <v>2031</v>
      </c>
      <c r="S2" s="19">
        <f t="shared" si="0"/>
        <v>2032</v>
      </c>
      <c r="T2" s="19">
        <f t="shared" si="0"/>
        <v>2033</v>
      </c>
      <c r="U2" s="19">
        <f t="shared" si="0"/>
        <v>2034</v>
      </c>
      <c r="V2" s="19">
        <f t="shared" si="0"/>
        <v>2035</v>
      </c>
      <c r="W2" s="19">
        <f t="shared" si="0"/>
        <v>2036</v>
      </c>
      <c r="X2" s="19">
        <f t="shared" si="0"/>
        <v>2037</v>
      </c>
      <c r="Y2" s="19">
        <f t="shared" si="0"/>
        <v>2038</v>
      </c>
      <c r="Z2" s="19">
        <f t="shared" si="0"/>
        <v>2039</v>
      </c>
      <c r="AA2" s="19">
        <f t="shared" si="0"/>
        <v>2040</v>
      </c>
      <c r="AB2" s="19">
        <f t="shared" si="0"/>
        <v>2041</v>
      </c>
      <c r="AC2" s="19">
        <f t="shared" si="0"/>
        <v>2042</v>
      </c>
      <c r="AD2" s="19">
        <f t="shared" si="0"/>
        <v>2043</v>
      </c>
      <c r="AE2" s="19">
        <f t="shared" si="0"/>
        <v>2044</v>
      </c>
      <c r="AF2" s="19">
        <f t="shared" si="0"/>
        <v>2045</v>
      </c>
      <c r="AG2" s="19">
        <f t="shared" si="0"/>
        <v>2046</v>
      </c>
      <c r="AH2" s="19">
        <f t="shared" si="0"/>
        <v>2047</v>
      </c>
      <c r="AI2" s="19">
        <f t="shared" si="0"/>
        <v>2048</v>
      </c>
      <c r="AJ2" s="19">
        <f t="shared" si="0"/>
        <v>2049</v>
      </c>
      <c r="AK2" s="19">
        <f t="shared" si="0"/>
        <v>2050</v>
      </c>
      <c r="AL2" s="19">
        <f t="shared" si="0"/>
        <v>2051</v>
      </c>
      <c r="AM2" s="19">
        <f t="shared" si="0"/>
        <v>2052</v>
      </c>
      <c r="AN2" s="19">
        <f t="shared" si="0"/>
        <v>2053</v>
      </c>
      <c r="AO2" s="19">
        <f t="shared" si="0"/>
        <v>2054</v>
      </c>
      <c r="AP2" s="19">
        <f t="shared" si="0"/>
        <v>2055</v>
      </c>
      <c r="AQ2" s="19">
        <f t="shared" si="0"/>
        <v>2056</v>
      </c>
    </row>
    <row r="3" spans="2:43" s="86" customFormat="1" x14ac:dyDescent="0.25">
      <c r="C3" s="87">
        <v>1</v>
      </c>
      <c r="D3" s="88">
        <f>'Odpisy - daňové'!C8</f>
        <v>0</v>
      </c>
      <c r="E3" s="88">
        <f>'Odpisy - daňové'!D8</f>
        <v>0</v>
      </c>
      <c r="F3" s="88">
        <f>'Odpisy - daňové'!E8</f>
        <v>0</v>
      </c>
      <c r="G3" s="88">
        <f>'Odpisy - daňové'!F8</f>
        <v>0</v>
      </c>
      <c r="H3" s="88">
        <f>'Odpisy - daňové'!G8</f>
        <v>0</v>
      </c>
      <c r="I3" s="88">
        <f>'Odpisy - daňové'!H8</f>
        <v>0</v>
      </c>
      <c r="J3" s="88">
        <f>'Odpisy - daňové'!I8</f>
        <v>0</v>
      </c>
      <c r="K3" s="88">
        <f>'Odpisy - daňové'!J8</f>
        <v>0</v>
      </c>
      <c r="L3" s="88">
        <f>'Odpisy - daňové'!K8</f>
        <v>0</v>
      </c>
      <c r="M3" s="88">
        <f>'Odpisy - daňové'!L8</f>
        <v>0</v>
      </c>
      <c r="N3" s="88">
        <f>'Odpisy - daňové'!M8</f>
        <v>0</v>
      </c>
      <c r="O3" s="88">
        <f>'Odpisy - daňové'!N8</f>
        <v>0</v>
      </c>
      <c r="P3" s="88">
        <f>'Odpisy - daňové'!O8</f>
        <v>0</v>
      </c>
      <c r="Q3" s="88">
        <f>'Odpisy - daňové'!P8</f>
        <v>0</v>
      </c>
      <c r="R3" s="88">
        <f>'Odpisy - daňové'!Q8</f>
        <v>0</v>
      </c>
      <c r="S3" s="88">
        <f>'Odpisy - daňové'!R8</f>
        <v>0</v>
      </c>
      <c r="T3" s="88">
        <f>'Odpisy - daňové'!S8</f>
        <v>0</v>
      </c>
      <c r="U3" s="88">
        <f>'Odpisy - daňové'!T8</f>
        <v>0</v>
      </c>
      <c r="V3" s="88">
        <f>'Odpisy - daňové'!U8</f>
        <v>0</v>
      </c>
      <c r="W3" s="88">
        <f>'Odpisy - daňové'!V8</f>
        <v>0</v>
      </c>
      <c r="X3" s="88">
        <f>'Odpisy - daňové'!W8</f>
        <v>0</v>
      </c>
      <c r="Y3" s="88">
        <f>'Odpisy - daňové'!X8</f>
        <v>0</v>
      </c>
      <c r="Z3" s="88">
        <f>'Odpisy - daňové'!Y8</f>
        <v>0</v>
      </c>
      <c r="AA3" s="88">
        <f>'Odpisy - daňové'!Z8</f>
        <v>0</v>
      </c>
      <c r="AB3" s="88">
        <f>'Odpisy - daňové'!AA8</f>
        <v>0</v>
      </c>
      <c r="AC3" s="88">
        <f>'Odpisy - daňové'!AB8</f>
        <v>0</v>
      </c>
      <c r="AD3" s="88">
        <f>'Odpisy - daňové'!AC8</f>
        <v>0</v>
      </c>
      <c r="AE3" s="88">
        <f>'Odpisy - daňové'!AD8</f>
        <v>0</v>
      </c>
      <c r="AF3" s="88">
        <f>'Odpisy - daňové'!AE8</f>
        <v>0</v>
      </c>
      <c r="AG3" s="88">
        <f>'Odpisy - daňové'!AF8</f>
        <v>0</v>
      </c>
      <c r="AH3" s="88">
        <f>'Odpisy - daňové'!AG8</f>
        <v>0</v>
      </c>
      <c r="AI3" s="88">
        <f>'Odpisy - daňové'!AH8</f>
        <v>0</v>
      </c>
      <c r="AJ3" s="88">
        <f>'Odpisy - daňové'!AI8</f>
        <v>0</v>
      </c>
      <c r="AK3" s="88">
        <f>'Odpisy - daňové'!AJ8</f>
        <v>0</v>
      </c>
      <c r="AL3" s="88">
        <f>'Odpisy - daňové'!AK8</f>
        <v>0</v>
      </c>
      <c r="AM3" s="88">
        <f>'Odpisy - daňové'!AL8</f>
        <v>0</v>
      </c>
      <c r="AN3" s="88">
        <f>'Odpisy - daňové'!AM8</f>
        <v>0</v>
      </c>
      <c r="AO3" s="88">
        <f>'Odpisy - daňové'!AN8</f>
        <v>0</v>
      </c>
      <c r="AP3" s="88">
        <f>'Odpisy - daňové'!AO8</f>
        <v>0</v>
      </c>
      <c r="AQ3" s="88">
        <f>'Odpisy - daňové'!AP8</f>
        <v>0</v>
      </c>
    </row>
    <row r="4" spans="2:43" x14ac:dyDescent="0.25">
      <c r="C4" s="87">
        <v>2</v>
      </c>
      <c r="D4" s="88">
        <f>'Odpisy - daňové'!C9</f>
        <v>0</v>
      </c>
      <c r="E4" s="88">
        <f>'Odpisy - daňové'!D9</f>
        <v>0</v>
      </c>
      <c r="F4" s="88">
        <f>'Odpisy - daňové'!E9</f>
        <v>0</v>
      </c>
      <c r="G4" s="88">
        <f>'Odpisy - daňové'!F9</f>
        <v>0</v>
      </c>
      <c r="H4" s="88">
        <f>'Odpisy - daňové'!G9</f>
        <v>0</v>
      </c>
      <c r="I4" s="88">
        <f>'Odpisy - daňové'!H9</f>
        <v>0</v>
      </c>
      <c r="J4" s="88">
        <f>'Odpisy - daňové'!I9</f>
        <v>0</v>
      </c>
      <c r="K4" s="88">
        <f>'Odpisy - daňové'!J9</f>
        <v>0</v>
      </c>
      <c r="L4" s="88">
        <f>'Odpisy - daňové'!K9</f>
        <v>0</v>
      </c>
      <c r="M4" s="88">
        <f>'Odpisy - daňové'!L9</f>
        <v>0</v>
      </c>
      <c r="N4" s="88">
        <f>'Odpisy - daňové'!M9</f>
        <v>0</v>
      </c>
      <c r="O4" s="88">
        <f>'Odpisy - daňové'!N9</f>
        <v>0</v>
      </c>
      <c r="P4" s="88">
        <f>'Odpisy - daňové'!O9</f>
        <v>0</v>
      </c>
      <c r="Q4" s="88">
        <f>'Odpisy - daňové'!P9</f>
        <v>0</v>
      </c>
      <c r="R4" s="88">
        <f>'Odpisy - daňové'!Q9</f>
        <v>0</v>
      </c>
      <c r="S4" s="88">
        <f>'Odpisy - daňové'!R9</f>
        <v>0</v>
      </c>
      <c r="T4" s="88">
        <f>'Odpisy - daňové'!S9</f>
        <v>0</v>
      </c>
      <c r="U4" s="88">
        <f>'Odpisy - daňové'!T9</f>
        <v>0</v>
      </c>
      <c r="V4" s="88">
        <f>'Odpisy - daňové'!U9</f>
        <v>0</v>
      </c>
      <c r="W4" s="88">
        <f>'Odpisy - daňové'!V9</f>
        <v>0</v>
      </c>
      <c r="X4" s="88">
        <f>'Odpisy - daňové'!W9</f>
        <v>0</v>
      </c>
      <c r="Y4" s="88">
        <f>'Odpisy - daňové'!X9</f>
        <v>0</v>
      </c>
      <c r="Z4" s="88">
        <f>'Odpisy - daňové'!Y9</f>
        <v>0</v>
      </c>
      <c r="AA4" s="88">
        <f>'Odpisy - daňové'!Z9</f>
        <v>0</v>
      </c>
      <c r="AB4" s="88">
        <f>'Odpisy - daňové'!AA9</f>
        <v>0</v>
      </c>
      <c r="AC4" s="88">
        <f>'Odpisy - daňové'!AB9</f>
        <v>0</v>
      </c>
      <c r="AD4" s="88">
        <f>'Odpisy - daňové'!AC9</f>
        <v>0</v>
      </c>
      <c r="AE4" s="88">
        <f>'Odpisy - daňové'!AD9</f>
        <v>0</v>
      </c>
      <c r="AF4" s="88">
        <f>'Odpisy - daňové'!AE9</f>
        <v>0</v>
      </c>
      <c r="AG4" s="88">
        <f>'Odpisy - daňové'!AF9</f>
        <v>0</v>
      </c>
      <c r="AH4" s="88">
        <f>'Odpisy - daňové'!AG9</f>
        <v>0</v>
      </c>
      <c r="AI4" s="88">
        <f>'Odpisy - daňové'!AH9</f>
        <v>0</v>
      </c>
      <c r="AJ4" s="88">
        <f>'Odpisy - daňové'!AI9</f>
        <v>0</v>
      </c>
      <c r="AK4" s="88">
        <f>'Odpisy - daňové'!AJ9</f>
        <v>0</v>
      </c>
      <c r="AL4" s="88">
        <f>'Odpisy - daňové'!AK9</f>
        <v>0</v>
      </c>
      <c r="AM4" s="88">
        <f>'Odpisy - daňové'!AL9</f>
        <v>0</v>
      </c>
      <c r="AN4" s="88">
        <f>'Odpisy - daňové'!AM9</f>
        <v>0</v>
      </c>
      <c r="AO4" s="88">
        <f>'Odpisy - daňové'!AN9</f>
        <v>0</v>
      </c>
      <c r="AP4" s="88">
        <f>'Odpisy - daňové'!AO9</f>
        <v>0</v>
      </c>
      <c r="AQ4" s="88">
        <f>'Odpisy - daňové'!AP9</f>
        <v>0</v>
      </c>
    </row>
    <row r="5" spans="2:43" x14ac:dyDescent="0.25">
      <c r="C5" s="87">
        <v>3</v>
      </c>
      <c r="D5" s="88">
        <f>'Odpisy - daňové'!C10</f>
        <v>0</v>
      </c>
      <c r="E5" s="88">
        <f>'Odpisy - daňové'!D10</f>
        <v>0</v>
      </c>
      <c r="F5" s="88">
        <f>'Odpisy - daňové'!E10</f>
        <v>0</v>
      </c>
      <c r="G5" s="88">
        <f>'Odpisy - daňové'!F10</f>
        <v>0</v>
      </c>
      <c r="H5" s="88">
        <f>'Odpisy - daňové'!G10</f>
        <v>0</v>
      </c>
      <c r="I5" s="88">
        <f>'Odpisy - daňové'!H10</f>
        <v>0</v>
      </c>
      <c r="J5" s="88">
        <f>'Odpisy - daňové'!I10</f>
        <v>0</v>
      </c>
      <c r="K5" s="88">
        <f>'Odpisy - daňové'!J10</f>
        <v>0</v>
      </c>
      <c r="L5" s="88">
        <f>'Odpisy - daňové'!K10</f>
        <v>0</v>
      </c>
      <c r="M5" s="88">
        <f>'Odpisy - daňové'!L10</f>
        <v>0</v>
      </c>
      <c r="N5" s="88">
        <f>'Odpisy - daňové'!M10</f>
        <v>0</v>
      </c>
      <c r="O5" s="88">
        <f>'Odpisy - daňové'!N10</f>
        <v>0</v>
      </c>
      <c r="P5" s="88">
        <f>'Odpisy - daňové'!O10</f>
        <v>0</v>
      </c>
      <c r="Q5" s="88">
        <f>'Odpisy - daňové'!P10</f>
        <v>0</v>
      </c>
      <c r="R5" s="88">
        <f>'Odpisy - daňové'!Q10</f>
        <v>0</v>
      </c>
      <c r="S5" s="88">
        <f>'Odpisy - daňové'!R10</f>
        <v>0</v>
      </c>
      <c r="T5" s="88">
        <f>'Odpisy - daňové'!S10</f>
        <v>0</v>
      </c>
      <c r="U5" s="88">
        <f>'Odpisy - daňové'!T10</f>
        <v>0</v>
      </c>
      <c r="V5" s="88">
        <f>'Odpisy - daňové'!U10</f>
        <v>0</v>
      </c>
      <c r="W5" s="88">
        <f>'Odpisy - daňové'!V10</f>
        <v>0</v>
      </c>
      <c r="X5" s="88">
        <f>'Odpisy - daňové'!W10</f>
        <v>0</v>
      </c>
      <c r="Y5" s="88">
        <f>'Odpisy - daňové'!X10</f>
        <v>0</v>
      </c>
      <c r="Z5" s="88">
        <f>'Odpisy - daňové'!Y10</f>
        <v>0</v>
      </c>
      <c r="AA5" s="88">
        <f>'Odpisy - daňové'!Z10</f>
        <v>0</v>
      </c>
      <c r="AB5" s="88">
        <f>'Odpisy - daňové'!AA10</f>
        <v>0</v>
      </c>
      <c r="AC5" s="88">
        <f>'Odpisy - daňové'!AB10</f>
        <v>0</v>
      </c>
      <c r="AD5" s="88">
        <f>'Odpisy - daňové'!AC10</f>
        <v>0</v>
      </c>
      <c r="AE5" s="88">
        <f>'Odpisy - daňové'!AD10</f>
        <v>0</v>
      </c>
      <c r="AF5" s="88">
        <f>'Odpisy - daňové'!AE10</f>
        <v>0</v>
      </c>
      <c r="AG5" s="88">
        <f>'Odpisy - daňové'!AF10</f>
        <v>0</v>
      </c>
      <c r="AH5" s="88">
        <f>'Odpisy - daňové'!AG10</f>
        <v>0</v>
      </c>
      <c r="AI5" s="88">
        <f>'Odpisy - daňové'!AH10</f>
        <v>0</v>
      </c>
      <c r="AJ5" s="88">
        <f>'Odpisy - daňové'!AI10</f>
        <v>0</v>
      </c>
      <c r="AK5" s="88">
        <f>'Odpisy - daňové'!AJ10</f>
        <v>0</v>
      </c>
      <c r="AL5" s="88">
        <f>'Odpisy - daňové'!AK10</f>
        <v>0</v>
      </c>
      <c r="AM5" s="88">
        <f>'Odpisy - daňové'!AL10</f>
        <v>0</v>
      </c>
      <c r="AN5" s="88">
        <f>'Odpisy - daňové'!AM10</f>
        <v>0</v>
      </c>
      <c r="AO5" s="88">
        <f>'Odpisy - daňové'!AN10</f>
        <v>0</v>
      </c>
      <c r="AP5" s="88">
        <f>'Odpisy - daňové'!AO10</f>
        <v>0</v>
      </c>
      <c r="AQ5" s="88">
        <f>'Odpisy - daňové'!AP10</f>
        <v>0</v>
      </c>
    </row>
    <row r="6" spans="2:43" x14ac:dyDescent="0.25">
      <c r="C6" s="87">
        <v>4</v>
      </c>
      <c r="D6" s="88">
        <f>'Odpisy - daňové'!C11</f>
        <v>0</v>
      </c>
      <c r="E6" s="88">
        <f>'Odpisy - daňové'!D11</f>
        <v>0</v>
      </c>
      <c r="F6" s="88">
        <f>'Odpisy - daňové'!E11</f>
        <v>0</v>
      </c>
      <c r="G6" s="88">
        <f>'Odpisy - daňové'!F11</f>
        <v>0</v>
      </c>
      <c r="H6" s="88">
        <f>'Odpisy - daňové'!G11</f>
        <v>0</v>
      </c>
      <c r="I6" s="88">
        <f>'Odpisy - daňové'!H11</f>
        <v>0</v>
      </c>
      <c r="J6" s="88">
        <f>'Odpisy - daňové'!I11</f>
        <v>0</v>
      </c>
      <c r="K6" s="88">
        <f>'Odpisy - daňové'!J11</f>
        <v>0</v>
      </c>
      <c r="L6" s="88">
        <f>'Odpisy - daňové'!K11</f>
        <v>0</v>
      </c>
      <c r="M6" s="88">
        <f>'Odpisy - daňové'!L11</f>
        <v>0</v>
      </c>
      <c r="N6" s="88">
        <f>'Odpisy - daňové'!M11</f>
        <v>0</v>
      </c>
      <c r="O6" s="88">
        <f>'Odpisy - daňové'!N11</f>
        <v>0</v>
      </c>
      <c r="P6" s="88">
        <f>'Odpisy - daňové'!O11</f>
        <v>0</v>
      </c>
      <c r="Q6" s="88">
        <f>'Odpisy - daňové'!P11</f>
        <v>0</v>
      </c>
      <c r="R6" s="88">
        <f>'Odpisy - daňové'!Q11</f>
        <v>0</v>
      </c>
      <c r="S6" s="88">
        <f>'Odpisy - daňové'!R11</f>
        <v>0</v>
      </c>
      <c r="T6" s="88">
        <f>'Odpisy - daňové'!S11</f>
        <v>0</v>
      </c>
      <c r="U6" s="88">
        <f>'Odpisy - daňové'!T11</f>
        <v>0</v>
      </c>
      <c r="V6" s="88">
        <f>'Odpisy - daňové'!U11</f>
        <v>0</v>
      </c>
      <c r="W6" s="88">
        <f>'Odpisy - daňové'!V11</f>
        <v>0</v>
      </c>
      <c r="X6" s="88">
        <f>'Odpisy - daňové'!W11</f>
        <v>0</v>
      </c>
      <c r="Y6" s="88">
        <f>'Odpisy - daňové'!X11</f>
        <v>0</v>
      </c>
      <c r="Z6" s="88">
        <f>'Odpisy - daňové'!Y11</f>
        <v>0</v>
      </c>
      <c r="AA6" s="88">
        <f>'Odpisy - daňové'!Z11</f>
        <v>0</v>
      </c>
      <c r="AB6" s="88">
        <f>'Odpisy - daňové'!AA11</f>
        <v>0</v>
      </c>
      <c r="AC6" s="88">
        <f>'Odpisy - daňové'!AB11</f>
        <v>0</v>
      </c>
      <c r="AD6" s="88">
        <f>'Odpisy - daňové'!AC11</f>
        <v>0</v>
      </c>
      <c r="AE6" s="88">
        <f>'Odpisy - daňové'!AD11</f>
        <v>0</v>
      </c>
      <c r="AF6" s="88">
        <f>'Odpisy - daňové'!AE11</f>
        <v>0</v>
      </c>
      <c r="AG6" s="88">
        <f>'Odpisy - daňové'!AF11</f>
        <v>0</v>
      </c>
      <c r="AH6" s="88">
        <f>'Odpisy - daňové'!AG11</f>
        <v>0</v>
      </c>
      <c r="AI6" s="88">
        <f>'Odpisy - daňové'!AH11</f>
        <v>0</v>
      </c>
      <c r="AJ6" s="88">
        <f>'Odpisy - daňové'!AI11</f>
        <v>0</v>
      </c>
      <c r="AK6" s="88">
        <f>'Odpisy - daňové'!AJ11</f>
        <v>0</v>
      </c>
      <c r="AL6" s="88">
        <f>'Odpisy - daňové'!AK11</f>
        <v>0</v>
      </c>
      <c r="AM6" s="88">
        <f>'Odpisy - daňové'!AL11</f>
        <v>0</v>
      </c>
      <c r="AN6" s="88">
        <f>'Odpisy - daňové'!AM11</f>
        <v>0</v>
      </c>
      <c r="AO6" s="88">
        <f>'Odpisy - daňové'!AN11</f>
        <v>0</v>
      </c>
      <c r="AP6" s="88">
        <f>'Odpisy - daňové'!AO11</f>
        <v>0</v>
      </c>
      <c r="AQ6" s="88">
        <f>'Odpisy - daňové'!AP11</f>
        <v>0</v>
      </c>
    </row>
    <row r="7" spans="2:43" x14ac:dyDescent="0.25">
      <c r="C7" s="87">
        <v>5</v>
      </c>
      <c r="D7" s="88">
        <f>'Odpisy - daňové'!C12</f>
        <v>0</v>
      </c>
      <c r="E7" s="88">
        <f>'Odpisy - daňové'!D12</f>
        <v>0</v>
      </c>
      <c r="F7" s="88">
        <f>'Odpisy - daňové'!E12</f>
        <v>0</v>
      </c>
      <c r="G7" s="88">
        <f>'Odpisy - daňové'!F12</f>
        <v>0</v>
      </c>
      <c r="H7" s="88">
        <f>'Odpisy - daňové'!G12</f>
        <v>0</v>
      </c>
      <c r="I7" s="88">
        <f>'Odpisy - daňové'!H12</f>
        <v>0</v>
      </c>
      <c r="J7" s="88">
        <f>'Odpisy - daňové'!I12</f>
        <v>0</v>
      </c>
      <c r="K7" s="88">
        <f>'Odpisy - daňové'!J12</f>
        <v>0</v>
      </c>
      <c r="L7" s="88">
        <f>'Odpisy - daňové'!K12</f>
        <v>0</v>
      </c>
      <c r="M7" s="88">
        <f>'Odpisy - daňové'!L12</f>
        <v>0</v>
      </c>
      <c r="N7" s="88">
        <f>'Odpisy - daňové'!M12</f>
        <v>0</v>
      </c>
      <c r="O7" s="88">
        <f>'Odpisy - daňové'!N12</f>
        <v>0</v>
      </c>
      <c r="P7" s="88">
        <f>'Odpisy - daňové'!O12</f>
        <v>0</v>
      </c>
      <c r="Q7" s="88">
        <f>'Odpisy - daňové'!P12</f>
        <v>0</v>
      </c>
      <c r="R7" s="88">
        <f>'Odpisy - daňové'!Q12</f>
        <v>0</v>
      </c>
      <c r="S7" s="88">
        <f>'Odpisy - daňové'!R12</f>
        <v>0</v>
      </c>
      <c r="T7" s="88">
        <f>'Odpisy - daňové'!S12</f>
        <v>0</v>
      </c>
      <c r="U7" s="88">
        <f>'Odpisy - daňové'!T12</f>
        <v>0</v>
      </c>
      <c r="V7" s="88">
        <f>'Odpisy - daňové'!U12</f>
        <v>0</v>
      </c>
      <c r="W7" s="88">
        <f>'Odpisy - daňové'!V12</f>
        <v>0</v>
      </c>
      <c r="X7" s="88">
        <f>'Odpisy - daňové'!W12</f>
        <v>0</v>
      </c>
      <c r="Y7" s="88">
        <f>'Odpisy - daňové'!X12</f>
        <v>0</v>
      </c>
      <c r="Z7" s="88">
        <f>'Odpisy - daňové'!Y12</f>
        <v>0</v>
      </c>
      <c r="AA7" s="88">
        <f>'Odpisy - daňové'!Z12</f>
        <v>0</v>
      </c>
      <c r="AB7" s="88">
        <f>'Odpisy - daňové'!AA12</f>
        <v>0</v>
      </c>
      <c r="AC7" s="88">
        <f>'Odpisy - daňové'!AB12</f>
        <v>0</v>
      </c>
      <c r="AD7" s="88">
        <f>'Odpisy - daňové'!AC12</f>
        <v>0</v>
      </c>
      <c r="AE7" s="88">
        <f>'Odpisy - daňové'!AD12</f>
        <v>0</v>
      </c>
      <c r="AF7" s="88">
        <f>'Odpisy - daňové'!AE12</f>
        <v>0</v>
      </c>
      <c r="AG7" s="88">
        <f>'Odpisy - daňové'!AF12</f>
        <v>0</v>
      </c>
      <c r="AH7" s="88">
        <f>'Odpisy - daňové'!AG12</f>
        <v>0</v>
      </c>
      <c r="AI7" s="88">
        <f>'Odpisy - daňové'!AH12</f>
        <v>0</v>
      </c>
      <c r="AJ7" s="88">
        <f>'Odpisy - daňové'!AI12</f>
        <v>0</v>
      </c>
      <c r="AK7" s="88">
        <f>'Odpisy - daňové'!AJ12</f>
        <v>0</v>
      </c>
      <c r="AL7" s="88">
        <f>'Odpisy - daňové'!AK12</f>
        <v>0</v>
      </c>
      <c r="AM7" s="88">
        <f>'Odpisy - daňové'!AL12</f>
        <v>0</v>
      </c>
      <c r="AN7" s="88">
        <f>'Odpisy - daňové'!AM12</f>
        <v>0</v>
      </c>
      <c r="AO7" s="88">
        <f>'Odpisy - daňové'!AN12</f>
        <v>0</v>
      </c>
      <c r="AP7" s="88">
        <f>'Odpisy - daňové'!AO12</f>
        <v>0</v>
      </c>
      <c r="AQ7" s="88">
        <f>'Odpisy - daňové'!AP12</f>
        <v>0</v>
      </c>
    </row>
    <row r="8" spans="2:43" x14ac:dyDescent="0.25">
      <c r="C8" s="87">
        <v>6</v>
      </c>
      <c r="D8" s="88">
        <f>'Odpisy - daňové'!C13</f>
        <v>0</v>
      </c>
      <c r="E8" s="88">
        <f>'Odpisy - daňové'!D13</f>
        <v>0</v>
      </c>
      <c r="F8" s="88">
        <f>'Odpisy - daňové'!E13</f>
        <v>0</v>
      </c>
      <c r="G8" s="88">
        <f>'Odpisy - daňové'!F13</f>
        <v>0</v>
      </c>
      <c r="H8" s="88">
        <f>'Odpisy - daňové'!G13</f>
        <v>0</v>
      </c>
      <c r="I8" s="88">
        <f>'Odpisy - daňové'!H13</f>
        <v>0</v>
      </c>
      <c r="J8" s="88">
        <f>'Odpisy - daňové'!I13</f>
        <v>0</v>
      </c>
      <c r="K8" s="88">
        <f>'Odpisy - daňové'!J13</f>
        <v>0</v>
      </c>
      <c r="L8" s="88">
        <f>'Odpisy - daňové'!K13</f>
        <v>0</v>
      </c>
      <c r="M8" s="88">
        <f>'Odpisy - daňové'!L13</f>
        <v>0</v>
      </c>
      <c r="N8" s="88">
        <f>'Odpisy - daňové'!M13</f>
        <v>0</v>
      </c>
      <c r="O8" s="88">
        <f>'Odpisy - daňové'!N13</f>
        <v>0</v>
      </c>
      <c r="P8" s="88">
        <f>'Odpisy - daňové'!O13</f>
        <v>0</v>
      </c>
      <c r="Q8" s="88">
        <f>'Odpisy - daňové'!P13</f>
        <v>0</v>
      </c>
      <c r="R8" s="88">
        <f>'Odpisy - daňové'!Q13</f>
        <v>0</v>
      </c>
      <c r="S8" s="88">
        <f>'Odpisy - daňové'!R13</f>
        <v>0</v>
      </c>
      <c r="T8" s="88">
        <f>'Odpisy - daňové'!S13</f>
        <v>0</v>
      </c>
      <c r="U8" s="88">
        <f>'Odpisy - daňové'!T13</f>
        <v>0</v>
      </c>
      <c r="V8" s="88">
        <f>'Odpisy - daňové'!U13</f>
        <v>0</v>
      </c>
      <c r="W8" s="88">
        <f>'Odpisy - daňové'!V13</f>
        <v>0</v>
      </c>
      <c r="X8" s="88">
        <f>'Odpisy - daňové'!W13</f>
        <v>0</v>
      </c>
      <c r="Y8" s="88">
        <f>'Odpisy - daňové'!X13</f>
        <v>0</v>
      </c>
      <c r="Z8" s="88">
        <f>'Odpisy - daňové'!Y13</f>
        <v>0</v>
      </c>
      <c r="AA8" s="88">
        <f>'Odpisy - daňové'!Z13</f>
        <v>0</v>
      </c>
      <c r="AB8" s="88">
        <f>'Odpisy - daňové'!AA13</f>
        <v>0</v>
      </c>
      <c r="AC8" s="88">
        <f>'Odpisy - daňové'!AB13</f>
        <v>0</v>
      </c>
      <c r="AD8" s="88">
        <f>'Odpisy - daňové'!AC13</f>
        <v>0</v>
      </c>
      <c r="AE8" s="88">
        <f>'Odpisy - daňové'!AD13</f>
        <v>0</v>
      </c>
      <c r="AF8" s="88">
        <f>'Odpisy - daňové'!AE13</f>
        <v>0</v>
      </c>
      <c r="AG8" s="88">
        <f>'Odpisy - daňové'!AF13</f>
        <v>0</v>
      </c>
      <c r="AH8" s="88">
        <f>'Odpisy - daňové'!AG13</f>
        <v>0</v>
      </c>
      <c r="AI8" s="88">
        <f>'Odpisy - daňové'!AH13</f>
        <v>0</v>
      </c>
      <c r="AJ8" s="88">
        <f>'Odpisy - daňové'!AI13</f>
        <v>0</v>
      </c>
      <c r="AK8" s="88">
        <f>'Odpisy - daňové'!AJ13</f>
        <v>0</v>
      </c>
      <c r="AL8" s="88">
        <f>'Odpisy - daňové'!AK13</f>
        <v>0</v>
      </c>
      <c r="AM8" s="88">
        <f>'Odpisy - daňové'!AL13</f>
        <v>0</v>
      </c>
      <c r="AN8" s="88">
        <f>'Odpisy - daňové'!AM13</f>
        <v>0</v>
      </c>
      <c r="AO8" s="88">
        <f>'Odpisy - daňové'!AN13</f>
        <v>0</v>
      </c>
      <c r="AP8" s="88">
        <f>'Odpisy - daňové'!AO13</f>
        <v>0</v>
      </c>
      <c r="AQ8" s="88">
        <f>'Odpisy - daňové'!AP13</f>
        <v>0</v>
      </c>
    </row>
    <row r="9" spans="2:43" x14ac:dyDescent="0.25">
      <c r="C9" s="87"/>
      <c r="D9" s="88"/>
      <c r="E9" s="88"/>
      <c r="F9" s="88"/>
      <c r="G9" s="88"/>
      <c r="H9" s="88"/>
      <c r="I9" s="88"/>
      <c r="J9" s="88"/>
      <c r="K9" s="88"/>
      <c r="L9" s="88"/>
      <c r="M9" s="88"/>
      <c r="N9" s="88"/>
      <c r="O9" s="88"/>
      <c r="P9" s="88"/>
      <c r="Q9" s="88"/>
      <c r="R9" s="88"/>
      <c r="S9" s="88"/>
      <c r="T9" s="88"/>
      <c r="U9" s="88"/>
      <c r="V9" s="88"/>
      <c r="W9" s="88"/>
      <c r="X9" s="88"/>
      <c r="Y9" s="88"/>
      <c r="Z9" s="88"/>
      <c r="AA9" s="88"/>
      <c r="AB9" s="88"/>
      <c r="AC9" s="88"/>
      <c r="AD9" s="88"/>
      <c r="AE9" s="88"/>
      <c r="AF9" s="88"/>
      <c r="AG9" s="88"/>
      <c r="AH9" s="88"/>
      <c r="AI9" s="88"/>
      <c r="AJ9" s="88"/>
      <c r="AK9" s="88"/>
      <c r="AL9" s="88"/>
      <c r="AM9" s="88"/>
      <c r="AN9" s="88"/>
      <c r="AO9" s="88"/>
      <c r="AP9" s="88"/>
      <c r="AQ9" s="88"/>
    </row>
    <row r="10" spans="2:43" x14ac:dyDescent="0.25">
      <c r="B10" s="40" t="s">
        <v>7</v>
      </c>
      <c r="C10" s="87"/>
      <c r="D10" s="88"/>
      <c r="E10" s="88"/>
      <c r="F10" s="88"/>
      <c r="G10" s="88"/>
      <c r="H10" s="88"/>
      <c r="I10" s="88"/>
      <c r="J10" s="88"/>
      <c r="K10" s="88"/>
      <c r="L10" s="88"/>
      <c r="M10" s="88"/>
      <c r="N10" s="88"/>
      <c r="O10" s="88"/>
      <c r="P10" s="88"/>
      <c r="Q10" s="88"/>
      <c r="R10" s="88"/>
      <c r="S10" s="88"/>
      <c r="T10" s="88"/>
      <c r="U10" s="88"/>
      <c r="V10" s="88"/>
      <c r="W10" s="88"/>
      <c r="X10" s="88"/>
      <c r="Y10" s="88"/>
      <c r="Z10" s="88"/>
      <c r="AA10" s="88"/>
      <c r="AB10" s="88"/>
      <c r="AC10" s="88"/>
      <c r="AD10" s="88"/>
      <c r="AE10" s="88"/>
      <c r="AF10" s="88"/>
      <c r="AG10" s="88"/>
      <c r="AH10" s="88"/>
      <c r="AI10" s="88"/>
      <c r="AJ10" s="88"/>
      <c r="AK10" s="88"/>
      <c r="AL10" s="88"/>
      <c r="AM10" s="88"/>
      <c r="AN10" s="88"/>
      <c r="AO10" s="88"/>
      <c r="AP10" s="88"/>
      <c r="AQ10" s="88"/>
    </row>
    <row r="11" spans="2:43" ht="26.4" x14ac:dyDescent="0.25">
      <c r="B11" s="85" t="s">
        <v>8</v>
      </c>
      <c r="C11" s="85" t="s">
        <v>6</v>
      </c>
      <c r="D11" s="86"/>
      <c r="E11" s="86"/>
      <c r="F11" s="86"/>
      <c r="G11" s="86"/>
      <c r="H11" s="86"/>
      <c r="I11" s="86"/>
      <c r="J11" s="86"/>
      <c r="K11" s="86"/>
      <c r="L11" s="86"/>
      <c r="M11" s="86"/>
      <c r="N11" s="86"/>
    </row>
    <row r="12" spans="2:43" x14ac:dyDescent="0.25">
      <c r="B12" s="87">
        <v>4</v>
      </c>
      <c r="C12" s="87">
        <v>1</v>
      </c>
      <c r="D12" s="17">
        <f t="shared" ref="D12:AQ12" si="1">D3/$B12</f>
        <v>0</v>
      </c>
      <c r="E12" s="17">
        <f t="shared" si="1"/>
        <v>0</v>
      </c>
      <c r="F12" s="17">
        <f t="shared" si="1"/>
        <v>0</v>
      </c>
      <c r="G12" s="17">
        <f t="shared" si="1"/>
        <v>0</v>
      </c>
      <c r="H12" s="17">
        <f t="shared" si="1"/>
        <v>0</v>
      </c>
      <c r="I12" s="17">
        <f t="shared" si="1"/>
        <v>0</v>
      </c>
      <c r="J12" s="17">
        <f t="shared" si="1"/>
        <v>0</v>
      </c>
      <c r="K12" s="17">
        <f t="shared" si="1"/>
        <v>0</v>
      </c>
      <c r="L12" s="17">
        <f t="shared" si="1"/>
        <v>0</v>
      </c>
      <c r="M12" s="17">
        <f t="shared" si="1"/>
        <v>0</v>
      </c>
      <c r="N12" s="17">
        <f t="shared" si="1"/>
        <v>0</v>
      </c>
      <c r="O12" s="17">
        <f t="shared" si="1"/>
        <v>0</v>
      </c>
      <c r="P12" s="17">
        <f t="shared" si="1"/>
        <v>0</v>
      </c>
      <c r="Q12" s="17">
        <f t="shared" si="1"/>
        <v>0</v>
      </c>
      <c r="R12" s="17">
        <f t="shared" si="1"/>
        <v>0</v>
      </c>
      <c r="S12" s="17">
        <f t="shared" si="1"/>
        <v>0</v>
      </c>
      <c r="T12" s="17">
        <f t="shared" si="1"/>
        <v>0</v>
      </c>
      <c r="U12" s="17">
        <f t="shared" si="1"/>
        <v>0</v>
      </c>
      <c r="V12" s="17">
        <f t="shared" si="1"/>
        <v>0</v>
      </c>
      <c r="W12" s="17">
        <f t="shared" si="1"/>
        <v>0</v>
      </c>
      <c r="X12" s="17">
        <f t="shared" si="1"/>
        <v>0</v>
      </c>
      <c r="Y12" s="17">
        <f t="shared" si="1"/>
        <v>0</v>
      </c>
      <c r="Z12" s="17">
        <f t="shared" si="1"/>
        <v>0</v>
      </c>
      <c r="AA12" s="17">
        <f t="shared" si="1"/>
        <v>0</v>
      </c>
      <c r="AB12" s="17">
        <f t="shared" si="1"/>
        <v>0</v>
      </c>
      <c r="AC12" s="17">
        <f t="shared" si="1"/>
        <v>0</v>
      </c>
      <c r="AD12" s="17">
        <f t="shared" si="1"/>
        <v>0</v>
      </c>
      <c r="AE12" s="17">
        <f t="shared" si="1"/>
        <v>0</v>
      </c>
      <c r="AF12" s="17">
        <f t="shared" si="1"/>
        <v>0</v>
      </c>
      <c r="AG12" s="17">
        <f t="shared" si="1"/>
        <v>0</v>
      </c>
      <c r="AH12" s="17">
        <f t="shared" si="1"/>
        <v>0</v>
      </c>
      <c r="AI12" s="17">
        <f t="shared" si="1"/>
        <v>0</v>
      </c>
      <c r="AJ12" s="17">
        <f t="shared" si="1"/>
        <v>0</v>
      </c>
      <c r="AK12" s="17">
        <f t="shared" si="1"/>
        <v>0</v>
      </c>
      <c r="AL12" s="17">
        <f t="shared" si="1"/>
        <v>0</v>
      </c>
      <c r="AM12" s="17">
        <f t="shared" si="1"/>
        <v>0</v>
      </c>
      <c r="AN12" s="17">
        <f t="shared" si="1"/>
        <v>0</v>
      </c>
      <c r="AO12" s="17">
        <f t="shared" si="1"/>
        <v>0</v>
      </c>
      <c r="AP12" s="17">
        <f t="shared" si="1"/>
        <v>0</v>
      </c>
      <c r="AQ12" s="17">
        <f t="shared" si="1"/>
        <v>0</v>
      </c>
    </row>
    <row r="13" spans="2:43" x14ac:dyDescent="0.25">
      <c r="B13" s="87">
        <v>6</v>
      </c>
      <c r="C13" s="87">
        <v>2</v>
      </c>
      <c r="D13" s="17">
        <f t="shared" ref="D13:AL17" si="2">D4/$B13</f>
        <v>0</v>
      </c>
      <c r="E13" s="17">
        <f t="shared" si="2"/>
        <v>0</v>
      </c>
      <c r="F13" s="17">
        <f t="shared" si="2"/>
        <v>0</v>
      </c>
      <c r="G13" s="17">
        <f t="shared" si="2"/>
        <v>0</v>
      </c>
      <c r="H13" s="17">
        <f t="shared" si="2"/>
        <v>0</v>
      </c>
      <c r="I13" s="17">
        <f t="shared" si="2"/>
        <v>0</v>
      </c>
      <c r="J13" s="17">
        <f t="shared" si="2"/>
        <v>0</v>
      </c>
      <c r="K13" s="17">
        <f t="shared" si="2"/>
        <v>0</v>
      </c>
      <c r="L13" s="17">
        <f t="shared" si="2"/>
        <v>0</v>
      </c>
      <c r="M13" s="17">
        <f t="shared" si="2"/>
        <v>0</v>
      </c>
      <c r="N13" s="17">
        <f t="shared" si="2"/>
        <v>0</v>
      </c>
      <c r="O13" s="17">
        <f t="shared" si="2"/>
        <v>0</v>
      </c>
      <c r="P13" s="17">
        <f t="shared" si="2"/>
        <v>0</v>
      </c>
      <c r="Q13" s="17">
        <f t="shared" si="2"/>
        <v>0</v>
      </c>
      <c r="R13" s="17">
        <f t="shared" si="2"/>
        <v>0</v>
      </c>
      <c r="S13" s="17">
        <f t="shared" si="2"/>
        <v>0</v>
      </c>
      <c r="T13" s="17">
        <f t="shared" si="2"/>
        <v>0</v>
      </c>
      <c r="U13" s="17">
        <f t="shared" si="2"/>
        <v>0</v>
      </c>
      <c r="V13" s="17">
        <f t="shared" si="2"/>
        <v>0</v>
      </c>
      <c r="W13" s="17">
        <f t="shared" si="2"/>
        <v>0</v>
      </c>
      <c r="X13" s="17">
        <f t="shared" si="2"/>
        <v>0</v>
      </c>
      <c r="Y13" s="17">
        <f t="shared" si="2"/>
        <v>0</v>
      </c>
      <c r="Z13" s="17">
        <f t="shared" si="2"/>
        <v>0</v>
      </c>
      <c r="AA13" s="17">
        <f t="shared" si="2"/>
        <v>0</v>
      </c>
      <c r="AB13" s="17">
        <f t="shared" si="2"/>
        <v>0</v>
      </c>
      <c r="AC13" s="17">
        <f t="shared" si="2"/>
        <v>0</v>
      </c>
      <c r="AD13" s="17">
        <f t="shared" si="2"/>
        <v>0</v>
      </c>
      <c r="AE13" s="17">
        <f t="shared" si="2"/>
        <v>0</v>
      </c>
      <c r="AF13" s="17">
        <f t="shared" si="2"/>
        <v>0</v>
      </c>
      <c r="AG13" s="17">
        <f t="shared" si="2"/>
        <v>0</v>
      </c>
      <c r="AH13" s="17">
        <f t="shared" si="2"/>
        <v>0</v>
      </c>
      <c r="AI13" s="17">
        <f t="shared" si="2"/>
        <v>0</v>
      </c>
      <c r="AJ13" s="17">
        <f t="shared" si="2"/>
        <v>0</v>
      </c>
      <c r="AK13" s="17">
        <f t="shared" si="2"/>
        <v>0</v>
      </c>
      <c r="AL13" s="17">
        <f t="shared" si="2"/>
        <v>0</v>
      </c>
      <c r="AM13" s="17">
        <f t="shared" ref="AM13:AQ17" si="3">AM4/$B13</f>
        <v>0</v>
      </c>
      <c r="AN13" s="17">
        <f t="shared" si="3"/>
        <v>0</v>
      </c>
      <c r="AO13" s="17">
        <f t="shared" si="3"/>
        <v>0</v>
      </c>
      <c r="AP13" s="17">
        <f t="shared" si="3"/>
        <v>0</v>
      </c>
      <c r="AQ13" s="17">
        <f t="shared" si="3"/>
        <v>0</v>
      </c>
    </row>
    <row r="14" spans="2:43" x14ac:dyDescent="0.25">
      <c r="B14" s="87">
        <v>8</v>
      </c>
      <c r="C14" s="87">
        <v>3</v>
      </c>
      <c r="D14" s="17">
        <f t="shared" si="2"/>
        <v>0</v>
      </c>
      <c r="E14" s="17">
        <f t="shared" si="2"/>
        <v>0</v>
      </c>
      <c r="F14" s="17">
        <f t="shared" si="2"/>
        <v>0</v>
      </c>
      <c r="G14" s="17">
        <f t="shared" si="2"/>
        <v>0</v>
      </c>
      <c r="H14" s="17">
        <f t="shared" si="2"/>
        <v>0</v>
      </c>
      <c r="I14" s="17">
        <f t="shared" si="2"/>
        <v>0</v>
      </c>
      <c r="J14" s="17">
        <f t="shared" si="2"/>
        <v>0</v>
      </c>
      <c r="K14" s="17">
        <f t="shared" si="2"/>
        <v>0</v>
      </c>
      <c r="L14" s="17">
        <f t="shared" si="2"/>
        <v>0</v>
      </c>
      <c r="M14" s="17">
        <f t="shared" si="2"/>
        <v>0</v>
      </c>
      <c r="N14" s="17">
        <f t="shared" si="2"/>
        <v>0</v>
      </c>
      <c r="O14" s="17">
        <f t="shared" si="2"/>
        <v>0</v>
      </c>
      <c r="P14" s="17">
        <f t="shared" si="2"/>
        <v>0</v>
      </c>
      <c r="Q14" s="17">
        <f t="shared" si="2"/>
        <v>0</v>
      </c>
      <c r="R14" s="17">
        <f t="shared" si="2"/>
        <v>0</v>
      </c>
      <c r="S14" s="17">
        <f t="shared" si="2"/>
        <v>0</v>
      </c>
      <c r="T14" s="17">
        <f t="shared" si="2"/>
        <v>0</v>
      </c>
      <c r="U14" s="17">
        <f t="shared" si="2"/>
        <v>0</v>
      </c>
      <c r="V14" s="17">
        <f t="shared" si="2"/>
        <v>0</v>
      </c>
      <c r="W14" s="17">
        <f t="shared" si="2"/>
        <v>0</v>
      </c>
      <c r="X14" s="17">
        <f t="shared" si="2"/>
        <v>0</v>
      </c>
      <c r="Y14" s="17">
        <f t="shared" si="2"/>
        <v>0</v>
      </c>
      <c r="Z14" s="17">
        <f t="shared" si="2"/>
        <v>0</v>
      </c>
      <c r="AA14" s="17">
        <f t="shared" si="2"/>
        <v>0</v>
      </c>
      <c r="AB14" s="17">
        <f t="shared" si="2"/>
        <v>0</v>
      </c>
      <c r="AC14" s="17">
        <f t="shared" si="2"/>
        <v>0</v>
      </c>
      <c r="AD14" s="17">
        <f t="shared" si="2"/>
        <v>0</v>
      </c>
      <c r="AE14" s="17">
        <f t="shared" si="2"/>
        <v>0</v>
      </c>
      <c r="AF14" s="17">
        <f t="shared" si="2"/>
        <v>0</v>
      </c>
      <c r="AG14" s="17">
        <f t="shared" si="2"/>
        <v>0</v>
      </c>
      <c r="AH14" s="17">
        <f t="shared" si="2"/>
        <v>0</v>
      </c>
      <c r="AI14" s="17">
        <f t="shared" si="2"/>
        <v>0</v>
      </c>
      <c r="AJ14" s="17">
        <f t="shared" si="2"/>
        <v>0</v>
      </c>
      <c r="AK14" s="17">
        <f t="shared" si="2"/>
        <v>0</v>
      </c>
      <c r="AL14" s="17">
        <f t="shared" si="2"/>
        <v>0</v>
      </c>
      <c r="AM14" s="17">
        <f t="shared" si="3"/>
        <v>0</v>
      </c>
      <c r="AN14" s="17">
        <f t="shared" si="3"/>
        <v>0</v>
      </c>
      <c r="AO14" s="17">
        <f t="shared" si="3"/>
        <v>0</v>
      </c>
      <c r="AP14" s="17">
        <f t="shared" si="3"/>
        <v>0</v>
      </c>
      <c r="AQ14" s="17">
        <f t="shared" si="3"/>
        <v>0</v>
      </c>
    </row>
    <row r="15" spans="2:43" x14ac:dyDescent="0.25">
      <c r="B15" s="87">
        <v>12</v>
      </c>
      <c r="C15" s="87">
        <v>4</v>
      </c>
      <c r="D15" s="17">
        <f t="shared" si="2"/>
        <v>0</v>
      </c>
      <c r="E15" s="17">
        <f t="shared" si="2"/>
        <v>0</v>
      </c>
      <c r="F15" s="17">
        <f t="shared" si="2"/>
        <v>0</v>
      </c>
      <c r="G15" s="17">
        <f t="shared" si="2"/>
        <v>0</v>
      </c>
      <c r="H15" s="17">
        <f t="shared" si="2"/>
        <v>0</v>
      </c>
      <c r="I15" s="17">
        <f t="shared" si="2"/>
        <v>0</v>
      </c>
      <c r="J15" s="17">
        <f t="shared" si="2"/>
        <v>0</v>
      </c>
      <c r="K15" s="17">
        <f t="shared" si="2"/>
        <v>0</v>
      </c>
      <c r="L15" s="17">
        <f t="shared" si="2"/>
        <v>0</v>
      </c>
      <c r="M15" s="17">
        <f t="shared" si="2"/>
        <v>0</v>
      </c>
      <c r="N15" s="17">
        <f t="shared" si="2"/>
        <v>0</v>
      </c>
      <c r="O15" s="17">
        <f t="shared" si="2"/>
        <v>0</v>
      </c>
      <c r="P15" s="17">
        <f t="shared" si="2"/>
        <v>0</v>
      </c>
      <c r="Q15" s="17">
        <f t="shared" si="2"/>
        <v>0</v>
      </c>
      <c r="R15" s="17">
        <f t="shared" si="2"/>
        <v>0</v>
      </c>
      <c r="S15" s="17">
        <f t="shared" si="2"/>
        <v>0</v>
      </c>
      <c r="T15" s="17">
        <f t="shared" si="2"/>
        <v>0</v>
      </c>
      <c r="U15" s="17">
        <f t="shared" si="2"/>
        <v>0</v>
      </c>
      <c r="V15" s="17">
        <f t="shared" si="2"/>
        <v>0</v>
      </c>
      <c r="W15" s="17">
        <f t="shared" si="2"/>
        <v>0</v>
      </c>
      <c r="X15" s="17">
        <f t="shared" si="2"/>
        <v>0</v>
      </c>
      <c r="Y15" s="17">
        <f t="shared" si="2"/>
        <v>0</v>
      </c>
      <c r="Z15" s="17">
        <f t="shared" si="2"/>
        <v>0</v>
      </c>
      <c r="AA15" s="17">
        <f t="shared" si="2"/>
        <v>0</v>
      </c>
      <c r="AB15" s="17">
        <f t="shared" si="2"/>
        <v>0</v>
      </c>
      <c r="AC15" s="17">
        <f t="shared" si="2"/>
        <v>0</v>
      </c>
      <c r="AD15" s="17">
        <f t="shared" si="2"/>
        <v>0</v>
      </c>
      <c r="AE15" s="17">
        <f t="shared" si="2"/>
        <v>0</v>
      </c>
      <c r="AF15" s="17">
        <f t="shared" si="2"/>
        <v>0</v>
      </c>
      <c r="AG15" s="17">
        <f t="shared" si="2"/>
        <v>0</v>
      </c>
      <c r="AH15" s="17">
        <f t="shared" si="2"/>
        <v>0</v>
      </c>
      <c r="AI15" s="17">
        <f t="shared" si="2"/>
        <v>0</v>
      </c>
      <c r="AJ15" s="17">
        <f t="shared" si="2"/>
        <v>0</v>
      </c>
      <c r="AK15" s="17">
        <f t="shared" si="2"/>
        <v>0</v>
      </c>
      <c r="AL15" s="17">
        <f t="shared" si="2"/>
        <v>0</v>
      </c>
      <c r="AM15" s="17">
        <f t="shared" si="3"/>
        <v>0</v>
      </c>
      <c r="AN15" s="17">
        <f t="shared" si="3"/>
        <v>0</v>
      </c>
      <c r="AO15" s="17">
        <f t="shared" si="3"/>
        <v>0</v>
      </c>
      <c r="AP15" s="17">
        <f t="shared" si="3"/>
        <v>0</v>
      </c>
      <c r="AQ15" s="17">
        <f t="shared" si="3"/>
        <v>0</v>
      </c>
    </row>
    <row r="16" spans="2:43" x14ac:dyDescent="0.25">
      <c r="B16" s="87">
        <v>20</v>
      </c>
      <c r="C16" s="87">
        <v>5</v>
      </c>
      <c r="D16" s="17">
        <f t="shared" si="2"/>
        <v>0</v>
      </c>
      <c r="E16" s="17">
        <f t="shared" si="2"/>
        <v>0</v>
      </c>
      <c r="F16" s="17">
        <f t="shared" si="2"/>
        <v>0</v>
      </c>
      <c r="G16" s="17">
        <f t="shared" si="2"/>
        <v>0</v>
      </c>
      <c r="H16" s="17">
        <f t="shared" si="2"/>
        <v>0</v>
      </c>
      <c r="I16" s="17">
        <f t="shared" si="2"/>
        <v>0</v>
      </c>
      <c r="J16" s="17">
        <f t="shared" si="2"/>
        <v>0</v>
      </c>
      <c r="K16" s="17">
        <f t="shared" si="2"/>
        <v>0</v>
      </c>
      <c r="L16" s="17">
        <f t="shared" si="2"/>
        <v>0</v>
      </c>
      <c r="M16" s="17">
        <f t="shared" si="2"/>
        <v>0</v>
      </c>
      <c r="N16" s="17">
        <f t="shared" si="2"/>
        <v>0</v>
      </c>
      <c r="O16" s="17">
        <f t="shared" si="2"/>
        <v>0</v>
      </c>
      <c r="P16" s="17">
        <f t="shared" si="2"/>
        <v>0</v>
      </c>
      <c r="Q16" s="17">
        <f t="shared" si="2"/>
        <v>0</v>
      </c>
      <c r="R16" s="17">
        <f t="shared" si="2"/>
        <v>0</v>
      </c>
      <c r="S16" s="17">
        <f t="shared" si="2"/>
        <v>0</v>
      </c>
      <c r="T16" s="17">
        <f t="shared" si="2"/>
        <v>0</v>
      </c>
      <c r="U16" s="17">
        <f t="shared" si="2"/>
        <v>0</v>
      </c>
      <c r="V16" s="17">
        <f t="shared" si="2"/>
        <v>0</v>
      </c>
      <c r="W16" s="17">
        <f t="shared" si="2"/>
        <v>0</v>
      </c>
      <c r="X16" s="17">
        <f t="shared" si="2"/>
        <v>0</v>
      </c>
      <c r="Y16" s="17">
        <f t="shared" si="2"/>
        <v>0</v>
      </c>
      <c r="Z16" s="17">
        <f t="shared" si="2"/>
        <v>0</v>
      </c>
      <c r="AA16" s="17">
        <f t="shared" si="2"/>
        <v>0</v>
      </c>
      <c r="AB16" s="17">
        <f t="shared" si="2"/>
        <v>0</v>
      </c>
      <c r="AC16" s="17">
        <f t="shared" si="2"/>
        <v>0</v>
      </c>
      <c r="AD16" s="17">
        <f t="shared" si="2"/>
        <v>0</v>
      </c>
      <c r="AE16" s="17">
        <f t="shared" si="2"/>
        <v>0</v>
      </c>
      <c r="AF16" s="17">
        <f t="shared" si="2"/>
        <v>0</v>
      </c>
      <c r="AG16" s="17">
        <f t="shared" si="2"/>
        <v>0</v>
      </c>
      <c r="AH16" s="17">
        <f t="shared" si="2"/>
        <v>0</v>
      </c>
      <c r="AI16" s="17">
        <f t="shared" si="2"/>
        <v>0</v>
      </c>
      <c r="AJ16" s="17">
        <f t="shared" si="2"/>
        <v>0</v>
      </c>
      <c r="AK16" s="17">
        <f t="shared" si="2"/>
        <v>0</v>
      </c>
      <c r="AL16" s="17">
        <f t="shared" si="2"/>
        <v>0</v>
      </c>
      <c r="AM16" s="17">
        <f t="shared" si="3"/>
        <v>0</v>
      </c>
      <c r="AN16" s="17">
        <f t="shared" si="3"/>
        <v>0</v>
      </c>
      <c r="AO16" s="17">
        <f t="shared" si="3"/>
        <v>0</v>
      </c>
      <c r="AP16" s="17">
        <f t="shared" si="3"/>
        <v>0</v>
      </c>
      <c r="AQ16" s="17">
        <f t="shared" si="3"/>
        <v>0</v>
      </c>
    </row>
    <row r="17" spans="2:43" x14ac:dyDescent="0.25">
      <c r="B17" s="87">
        <v>40</v>
      </c>
      <c r="C17" s="87">
        <v>6</v>
      </c>
      <c r="D17" s="17">
        <f t="shared" si="2"/>
        <v>0</v>
      </c>
      <c r="E17" s="17">
        <f t="shared" si="2"/>
        <v>0</v>
      </c>
      <c r="F17" s="17">
        <f t="shared" si="2"/>
        <v>0</v>
      </c>
      <c r="G17" s="17">
        <f t="shared" si="2"/>
        <v>0</v>
      </c>
      <c r="H17" s="17">
        <f t="shared" si="2"/>
        <v>0</v>
      </c>
      <c r="I17" s="17">
        <f t="shared" si="2"/>
        <v>0</v>
      </c>
      <c r="J17" s="17">
        <f t="shared" si="2"/>
        <v>0</v>
      </c>
      <c r="K17" s="17">
        <f t="shared" si="2"/>
        <v>0</v>
      </c>
      <c r="L17" s="17">
        <f t="shared" si="2"/>
        <v>0</v>
      </c>
      <c r="M17" s="17">
        <f t="shared" si="2"/>
        <v>0</v>
      </c>
      <c r="N17" s="17">
        <f t="shared" si="2"/>
        <v>0</v>
      </c>
      <c r="O17" s="17">
        <f t="shared" si="2"/>
        <v>0</v>
      </c>
      <c r="P17" s="17">
        <f t="shared" si="2"/>
        <v>0</v>
      </c>
      <c r="Q17" s="17">
        <f t="shared" si="2"/>
        <v>0</v>
      </c>
      <c r="R17" s="17">
        <f t="shared" si="2"/>
        <v>0</v>
      </c>
      <c r="S17" s="17">
        <f t="shared" si="2"/>
        <v>0</v>
      </c>
      <c r="T17" s="17">
        <f t="shared" si="2"/>
        <v>0</v>
      </c>
      <c r="U17" s="17">
        <f t="shared" si="2"/>
        <v>0</v>
      </c>
      <c r="V17" s="17">
        <f t="shared" si="2"/>
        <v>0</v>
      </c>
      <c r="W17" s="17">
        <f t="shared" si="2"/>
        <v>0</v>
      </c>
      <c r="X17" s="17">
        <f t="shared" si="2"/>
        <v>0</v>
      </c>
      <c r="Y17" s="17">
        <f t="shared" si="2"/>
        <v>0</v>
      </c>
      <c r="Z17" s="17">
        <f t="shared" si="2"/>
        <v>0</v>
      </c>
      <c r="AA17" s="17">
        <f t="shared" si="2"/>
        <v>0</v>
      </c>
      <c r="AB17" s="17">
        <f t="shared" si="2"/>
        <v>0</v>
      </c>
      <c r="AC17" s="17">
        <f t="shared" si="2"/>
        <v>0</v>
      </c>
      <c r="AD17" s="17">
        <f t="shared" si="2"/>
        <v>0</v>
      </c>
      <c r="AE17" s="17">
        <f t="shared" si="2"/>
        <v>0</v>
      </c>
      <c r="AF17" s="17">
        <f t="shared" si="2"/>
        <v>0</v>
      </c>
      <c r="AG17" s="17">
        <f t="shared" si="2"/>
        <v>0</v>
      </c>
      <c r="AH17" s="17">
        <f t="shared" si="2"/>
        <v>0</v>
      </c>
      <c r="AI17" s="17">
        <f t="shared" si="2"/>
        <v>0</v>
      </c>
      <c r="AJ17" s="17">
        <f t="shared" si="2"/>
        <v>0</v>
      </c>
      <c r="AK17" s="17">
        <f t="shared" si="2"/>
        <v>0</v>
      </c>
      <c r="AL17" s="17">
        <f t="shared" si="2"/>
        <v>0</v>
      </c>
      <c r="AM17" s="17">
        <f t="shared" si="3"/>
        <v>0</v>
      </c>
      <c r="AN17" s="17">
        <f t="shared" si="3"/>
        <v>0</v>
      </c>
      <c r="AO17" s="17">
        <f t="shared" si="3"/>
        <v>0</v>
      </c>
      <c r="AP17" s="17">
        <f t="shared" si="3"/>
        <v>0</v>
      </c>
      <c r="AQ17" s="17">
        <f t="shared" si="3"/>
        <v>0</v>
      </c>
    </row>
    <row r="19" spans="2:43" x14ac:dyDescent="0.25">
      <c r="B19" s="18" t="s">
        <v>9</v>
      </c>
      <c r="D19" s="88"/>
      <c r="E19" s="88"/>
      <c r="F19" s="88"/>
      <c r="G19" s="88"/>
      <c r="H19" s="88"/>
      <c r="I19" s="88"/>
      <c r="J19" s="88"/>
      <c r="K19" s="88"/>
      <c r="L19" s="88"/>
      <c r="M19" s="88"/>
      <c r="N19" s="88"/>
      <c r="O19" s="88"/>
      <c r="P19" s="88"/>
      <c r="Q19" s="88"/>
      <c r="R19" s="88"/>
      <c r="S19" s="88"/>
      <c r="T19" s="88"/>
      <c r="U19" s="88"/>
      <c r="V19" s="88"/>
      <c r="W19" s="88"/>
      <c r="X19" s="88"/>
      <c r="Y19" s="88"/>
      <c r="Z19" s="88"/>
      <c r="AA19" s="88"/>
      <c r="AB19" s="88"/>
      <c r="AC19" s="88"/>
      <c r="AD19" s="88"/>
      <c r="AE19" s="88"/>
      <c r="AF19" s="88"/>
      <c r="AG19" s="88"/>
      <c r="AH19" s="88"/>
      <c r="AI19" s="88"/>
      <c r="AJ19" s="88"/>
      <c r="AK19" s="88"/>
      <c r="AL19" s="88"/>
      <c r="AM19" s="88"/>
      <c r="AN19" s="88"/>
      <c r="AO19" s="88"/>
      <c r="AP19" s="88"/>
      <c r="AQ19" s="88"/>
    </row>
    <row r="20" spans="2:43" x14ac:dyDescent="0.25">
      <c r="C20" s="87">
        <v>1</v>
      </c>
      <c r="D20" s="88">
        <f t="shared" ref="D20:D25" si="4">SUM(D12)</f>
        <v>0</v>
      </c>
      <c r="E20" s="88">
        <f t="shared" ref="E20:E25" si="5">SUM(D12:E12)</f>
        <v>0</v>
      </c>
      <c r="F20" s="88">
        <f t="shared" ref="F20:F25" si="6">SUM(D12:F12)</f>
        <v>0</v>
      </c>
      <c r="G20" s="88">
        <f>SUM(D12:G12)</f>
        <v>0</v>
      </c>
      <c r="H20" s="88">
        <f>SUM(E12:H12)</f>
        <v>0</v>
      </c>
      <c r="I20" s="88">
        <f t="shared" ref="I20:AQ20" si="7">SUM(F12:I12)</f>
        <v>0</v>
      </c>
      <c r="J20" s="88">
        <f t="shared" si="7"/>
        <v>0</v>
      </c>
      <c r="K20" s="88">
        <f t="shared" si="7"/>
        <v>0</v>
      </c>
      <c r="L20" s="88">
        <f t="shared" si="7"/>
        <v>0</v>
      </c>
      <c r="M20" s="88">
        <f t="shared" si="7"/>
        <v>0</v>
      </c>
      <c r="N20" s="88">
        <f t="shared" si="7"/>
        <v>0</v>
      </c>
      <c r="O20" s="88">
        <f t="shared" si="7"/>
        <v>0</v>
      </c>
      <c r="P20" s="88">
        <f t="shared" si="7"/>
        <v>0</v>
      </c>
      <c r="Q20" s="88">
        <f t="shared" si="7"/>
        <v>0</v>
      </c>
      <c r="R20" s="88">
        <f t="shared" si="7"/>
        <v>0</v>
      </c>
      <c r="S20" s="88">
        <f t="shared" si="7"/>
        <v>0</v>
      </c>
      <c r="T20" s="88">
        <f t="shared" si="7"/>
        <v>0</v>
      </c>
      <c r="U20" s="88">
        <f t="shared" si="7"/>
        <v>0</v>
      </c>
      <c r="V20" s="88">
        <f t="shared" si="7"/>
        <v>0</v>
      </c>
      <c r="W20" s="88">
        <f t="shared" si="7"/>
        <v>0</v>
      </c>
      <c r="X20" s="88">
        <f t="shared" si="7"/>
        <v>0</v>
      </c>
      <c r="Y20" s="88">
        <f t="shared" si="7"/>
        <v>0</v>
      </c>
      <c r="Z20" s="88">
        <f t="shared" si="7"/>
        <v>0</v>
      </c>
      <c r="AA20" s="88">
        <f t="shared" si="7"/>
        <v>0</v>
      </c>
      <c r="AB20" s="88">
        <f t="shared" si="7"/>
        <v>0</v>
      </c>
      <c r="AC20" s="88">
        <f t="shared" si="7"/>
        <v>0</v>
      </c>
      <c r="AD20" s="88">
        <f t="shared" si="7"/>
        <v>0</v>
      </c>
      <c r="AE20" s="88">
        <f t="shared" si="7"/>
        <v>0</v>
      </c>
      <c r="AF20" s="88">
        <f t="shared" si="7"/>
        <v>0</v>
      </c>
      <c r="AG20" s="88">
        <f t="shared" si="7"/>
        <v>0</v>
      </c>
      <c r="AH20" s="88">
        <f t="shared" si="7"/>
        <v>0</v>
      </c>
      <c r="AI20" s="88">
        <f t="shared" si="7"/>
        <v>0</v>
      </c>
      <c r="AJ20" s="88">
        <f t="shared" si="7"/>
        <v>0</v>
      </c>
      <c r="AK20" s="88">
        <f t="shared" si="7"/>
        <v>0</v>
      </c>
      <c r="AL20" s="88">
        <f t="shared" si="7"/>
        <v>0</v>
      </c>
      <c r="AM20" s="88">
        <f t="shared" si="7"/>
        <v>0</v>
      </c>
      <c r="AN20" s="88">
        <f t="shared" si="7"/>
        <v>0</v>
      </c>
      <c r="AO20" s="88">
        <f t="shared" si="7"/>
        <v>0</v>
      </c>
      <c r="AP20" s="88">
        <f t="shared" si="7"/>
        <v>0</v>
      </c>
      <c r="AQ20" s="88">
        <f t="shared" si="7"/>
        <v>0</v>
      </c>
    </row>
    <row r="21" spans="2:43" x14ac:dyDescent="0.25">
      <c r="C21" s="87">
        <v>2</v>
      </c>
      <c r="D21" s="88">
        <f t="shared" si="4"/>
        <v>0</v>
      </c>
      <c r="E21" s="88">
        <f t="shared" si="5"/>
        <v>0</v>
      </c>
      <c r="F21" s="88">
        <f t="shared" si="6"/>
        <v>0</v>
      </c>
      <c r="G21" s="88">
        <f>SUM(D13:G13)</f>
        <v>0</v>
      </c>
      <c r="H21" s="88">
        <f>SUM(D13:H13)</f>
        <v>0</v>
      </c>
      <c r="I21" s="88">
        <f>SUM(D13:I13)</f>
        <v>0</v>
      </c>
      <c r="J21" s="88">
        <f>SUM(E13:J13)</f>
        <v>0</v>
      </c>
      <c r="K21" s="88">
        <f t="shared" ref="K21:AQ21" si="8">SUM(F13:K13)</f>
        <v>0</v>
      </c>
      <c r="L21" s="88">
        <f t="shared" si="8"/>
        <v>0</v>
      </c>
      <c r="M21" s="88">
        <f t="shared" si="8"/>
        <v>0</v>
      </c>
      <c r="N21" s="88">
        <f t="shared" si="8"/>
        <v>0</v>
      </c>
      <c r="O21" s="88">
        <f t="shared" si="8"/>
        <v>0</v>
      </c>
      <c r="P21" s="88">
        <f t="shared" si="8"/>
        <v>0</v>
      </c>
      <c r="Q21" s="88">
        <f t="shared" si="8"/>
        <v>0</v>
      </c>
      <c r="R21" s="88">
        <f t="shared" si="8"/>
        <v>0</v>
      </c>
      <c r="S21" s="88">
        <f t="shared" si="8"/>
        <v>0</v>
      </c>
      <c r="T21" s="88">
        <f t="shared" si="8"/>
        <v>0</v>
      </c>
      <c r="U21" s="88">
        <f t="shared" si="8"/>
        <v>0</v>
      </c>
      <c r="V21" s="88">
        <f t="shared" si="8"/>
        <v>0</v>
      </c>
      <c r="W21" s="88">
        <f t="shared" si="8"/>
        <v>0</v>
      </c>
      <c r="X21" s="88">
        <f t="shared" si="8"/>
        <v>0</v>
      </c>
      <c r="Y21" s="88">
        <f t="shared" si="8"/>
        <v>0</v>
      </c>
      <c r="Z21" s="88">
        <f t="shared" si="8"/>
        <v>0</v>
      </c>
      <c r="AA21" s="88">
        <f t="shared" si="8"/>
        <v>0</v>
      </c>
      <c r="AB21" s="88">
        <f t="shared" si="8"/>
        <v>0</v>
      </c>
      <c r="AC21" s="88">
        <f t="shared" si="8"/>
        <v>0</v>
      </c>
      <c r="AD21" s="88">
        <f t="shared" si="8"/>
        <v>0</v>
      </c>
      <c r="AE21" s="88">
        <f t="shared" si="8"/>
        <v>0</v>
      </c>
      <c r="AF21" s="88">
        <f t="shared" si="8"/>
        <v>0</v>
      </c>
      <c r="AG21" s="88">
        <f t="shared" si="8"/>
        <v>0</v>
      </c>
      <c r="AH21" s="88">
        <f t="shared" si="8"/>
        <v>0</v>
      </c>
      <c r="AI21" s="88">
        <f t="shared" si="8"/>
        <v>0</v>
      </c>
      <c r="AJ21" s="88">
        <f t="shared" si="8"/>
        <v>0</v>
      </c>
      <c r="AK21" s="88">
        <f t="shared" si="8"/>
        <v>0</v>
      </c>
      <c r="AL21" s="88">
        <f t="shared" si="8"/>
        <v>0</v>
      </c>
      <c r="AM21" s="88">
        <f t="shared" si="8"/>
        <v>0</v>
      </c>
      <c r="AN21" s="88">
        <f t="shared" si="8"/>
        <v>0</v>
      </c>
      <c r="AO21" s="88">
        <f t="shared" si="8"/>
        <v>0</v>
      </c>
      <c r="AP21" s="88">
        <f t="shared" si="8"/>
        <v>0</v>
      </c>
      <c r="AQ21" s="88">
        <f t="shared" si="8"/>
        <v>0</v>
      </c>
    </row>
    <row r="22" spans="2:43" x14ac:dyDescent="0.25">
      <c r="C22" s="87">
        <v>3</v>
      </c>
      <c r="D22" s="88">
        <f t="shared" si="4"/>
        <v>0</v>
      </c>
      <c r="E22" s="88">
        <f t="shared" si="5"/>
        <v>0</v>
      </c>
      <c r="F22" s="88">
        <f t="shared" si="6"/>
        <v>0</v>
      </c>
      <c r="G22" s="88">
        <f>SUM(D14:G14)</f>
        <v>0</v>
      </c>
      <c r="H22" s="88">
        <f>SUM(D14:H14)</f>
        <v>0</v>
      </c>
      <c r="I22" s="88">
        <f>SUM(D14:I14)</f>
        <v>0</v>
      </c>
      <c r="J22" s="88">
        <f>SUM(D14:J14)</f>
        <v>0</v>
      </c>
      <c r="K22" s="88">
        <f t="shared" ref="K22:Q22" si="9">SUM(D14:K14)</f>
        <v>0</v>
      </c>
      <c r="L22" s="88">
        <f t="shared" si="9"/>
        <v>0</v>
      </c>
      <c r="M22" s="88">
        <f t="shared" si="9"/>
        <v>0</v>
      </c>
      <c r="N22" s="88">
        <f t="shared" si="9"/>
        <v>0</v>
      </c>
      <c r="O22" s="88">
        <f t="shared" si="9"/>
        <v>0</v>
      </c>
      <c r="P22" s="88">
        <f t="shared" si="9"/>
        <v>0</v>
      </c>
      <c r="Q22" s="88">
        <f t="shared" si="9"/>
        <v>0</v>
      </c>
      <c r="R22" s="88">
        <f t="shared" ref="R22:AQ24" si="10">SUM(G14:R14)</f>
        <v>0</v>
      </c>
      <c r="S22" s="88">
        <f t="shared" si="10"/>
        <v>0</v>
      </c>
      <c r="T22" s="88">
        <f t="shared" si="10"/>
        <v>0</v>
      </c>
      <c r="U22" s="88">
        <f t="shared" si="10"/>
        <v>0</v>
      </c>
      <c r="V22" s="88">
        <f t="shared" si="10"/>
        <v>0</v>
      </c>
      <c r="W22" s="88">
        <f t="shared" si="10"/>
        <v>0</v>
      </c>
      <c r="X22" s="88">
        <f t="shared" si="10"/>
        <v>0</v>
      </c>
      <c r="Y22" s="88">
        <f t="shared" si="10"/>
        <v>0</v>
      </c>
      <c r="Z22" s="88">
        <f t="shared" si="10"/>
        <v>0</v>
      </c>
      <c r="AA22" s="88">
        <f t="shared" si="10"/>
        <v>0</v>
      </c>
      <c r="AB22" s="88">
        <f t="shared" si="10"/>
        <v>0</v>
      </c>
      <c r="AC22" s="88">
        <f t="shared" si="10"/>
        <v>0</v>
      </c>
      <c r="AD22" s="88">
        <f t="shared" si="10"/>
        <v>0</v>
      </c>
      <c r="AE22" s="88">
        <f t="shared" si="10"/>
        <v>0</v>
      </c>
      <c r="AF22" s="88">
        <f t="shared" si="10"/>
        <v>0</v>
      </c>
      <c r="AG22" s="88">
        <f t="shared" si="10"/>
        <v>0</v>
      </c>
      <c r="AH22" s="88">
        <f t="shared" si="10"/>
        <v>0</v>
      </c>
      <c r="AI22" s="88">
        <f t="shared" si="10"/>
        <v>0</v>
      </c>
      <c r="AJ22" s="88">
        <f t="shared" si="10"/>
        <v>0</v>
      </c>
      <c r="AK22" s="88">
        <f t="shared" si="10"/>
        <v>0</v>
      </c>
      <c r="AL22" s="88">
        <f t="shared" si="10"/>
        <v>0</v>
      </c>
      <c r="AM22" s="88">
        <f t="shared" si="10"/>
        <v>0</v>
      </c>
      <c r="AN22" s="88">
        <f t="shared" si="10"/>
        <v>0</v>
      </c>
      <c r="AO22" s="88">
        <f t="shared" si="10"/>
        <v>0</v>
      </c>
      <c r="AP22" s="88">
        <f t="shared" si="10"/>
        <v>0</v>
      </c>
      <c r="AQ22" s="88">
        <f t="shared" si="10"/>
        <v>0</v>
      </c>
    </row>
    <row r="23" spans="2:43" x14ac:dyDescent="0.25">
      <c r="C23" s="87">
        <v>4</v>
      </c>
      <c r="D23" s="88">
        <f t="shared" si="4"/>
        <v>0</v>
      </c>
      <c r="E23" s="88">
        <f t="shared" si="5"/>
        <v>0</v>
      </c>
      <c r="F23" s="88">
        <f t="shared" si="6"/>
        <v>0</v>
      </c>
      <c r="G23" s="88">
        <f>SUM(D15:G15)</f>
        <v>0</v>
      </c>
      <c r="H23" s="88">
        <f>SUM(D15:H15)</f>
        <v>0</v>
      </c>
      <c r="I23" s="88">
        <f>SUM(D15:I15)</f>
        <v>0</v>
      </c>
      <c r="J23" s="88">
        <f>SUM(D15:J15)</f>
        <v>0</v>
      </c>
      <c r="K23" s="88">
        <f>SUM(D15:K15)</f>
        <v>0</v>
      </c>
      <c r="L23" s="88">
        <f>SUM(D15:L15)</f>
        <v>0</v>
      </c>
      <c r="M23" s="88">
        <f>SUM(D15:M15)</f>
        <v>0</v>
      </c>
      <c r="N23" s="88">
        <f>SUM(D15:N15)</f>
        <v>0</v>
      </c>
      <c r="O23" s="88">
        <f t="shared" ref="O23:Q24" si="11">SUM(D15:O15)</f>
        <v>0</v>
      </c>
      <c r="P23" s="88">
        <f t="shared" si="11"/>
        <v>0</v>
      </c>
      <c r="Q23" s="88">
        <f t="shared" si="11"/>
        <v>0</v>
      </c>
      <c r="R23" s="88">
        <f t="shared" si="10"/>
        <v>0</v>
      </c>
      <c r="S23" s="88">
        <f t="shared" si="10"/>
        <v>0</v>
      </c>
      <c r="T23" s="88">
        <f t="shared" si="10"/>
        <v>0</v>
      </c>
      <c r="U23" s="88">
        <f t="shared" si="10"/>
        <v>0</v>
      </c>
      <c r="V23" s="88">
        <f t="shared" si="10"/>
        <v>0</v>
      </c>
      <c r="W23" s="88">
        <f t="shared" si="10"/>
        <v>0</v>
      </c>
      <c r="X23" s="88">
        <f t="shared" si="10"/>
        <v>0</v>
      </c>
      <c r="Y23" s="88">
        <f t="shared" si="10"/>
        <v>0</v>
      </c>
      <c r="Z23" s="88">
        <f t="shared" si="10"/>
        <v>0</v>
      </c>
      <c r="AA23" s="88">
        <f t="shared" si="10"/>
        <v>0</v>
      </c>
      <c r="AB23" s="88">
        <f t="shared" si="10"/>
        <v>0</v>
      </c>
      <c r="AC23" s="88">
        <f t="shared" si="10"/>
        <v>0</v>
      </c>
      <c r="AD23" s="88">
        <f t="shared" si="10"/>
        <v>0</v>
      </c>
      <c r="AE23" s="88">
        <f t="shared" si="10"/>
        <v>0</v>
      </c>
      <c r="AF23" s="88">
        <f t="shared" si="10"/>
        <v>0</v>
      </c>
      <c r="AG23" s="88">
        <f t="shared" si="10"/>
        <v>0</v>
      </c>
      <c r="AH23" s="88">
        <f t="shared" si="10"/>
        <v>0</v>
      </c>
      <c r="AI23" s="88">
        <f t="shared" si="10"/>
        <v>0</v>
      </c>
      <c r="AJ23" s="88">
        <f t="shared" si="10"/>
        <v>0</v>
      </c>
      <c r="AK23" s="88">
        <f t="shared" si="10"/>
        <v>0</v>
      </c>
      <c r="AL23" s="88">
        <f t="shared" si="10"/>
        <v>0</v>
      </c>
      <c r="AM23" s="88">
        <f t="shared" si="10"/>
        <v>0</v>
      </c>
      <c r="AN23" s="88">
        <f t="shared" si="10"/>
        <v>0</v>
      </c>
      <c r="AO23" s="88">
        <f t="shared" si="10"/>
        <v>0</v>
      </c>
      <c r="AP23" s="88">
        <f t="shared" si="10"/>
        <v>0</v>
      </c>
      <c r="AQ23" s="88">
        <f t="shared" si="10"/>
        <v>0</v>
      </c>
    </row>
    <row r="24" spans="2:43" x14ac:dyDescent="0.25">
      <c r="C24" s="87">
        <v>5</v>
      </c>
      <c r="D24" s="88">
        <f t="shared" si="4"/>
        <v>0</v>
      </c>
      <c r="E24" s="88">
        <f t="shared" si="5"/>
        <v>0</v>
      </c>
      <c r="F24" s="88">
        <f t="shared" si="6"/>
        <v>0</v>
      </c>
      <c r="G24" s="88">
        <f>SUM(D16:G16)</f>
        <v>0</v>
      </c>
      <c r="H24" s="88">
        <f>SUM(D16:H16)</f>
        <v>0</v>
      </c>
      <c r="I24" s="88">
        <f>SUM(D16:I16)</f>
        <v>0</v>
      </c>
      <c r="J24" s="88">
        <f>SUM(D16:J16)</f>
        <v>0</v>
      </c>
      <c r="K24" s="88">
        <f>SUM(D16:K16)</f>
        <v>0</v>
      </c>
      <c r="L24" s="88">
        <f>SUM(D16:L16)</f>
        <v>0</v>
      </c>
      <c r="M24" s="88">
        <f>SUM(D16:M16)</f>
        <v>0</v>
      </c>
      <c r="N24" s="88">
        <f>SUM(D16:N16)</f>
        <v>0</v>
      </c>
      <c r="O24" s="88">
        <f t="shared" si="11"/>
        <v>0</v>
      </c>
      <c r="P24" s="88">
        <f>SUM(D16:P16)</f>
        <v>0</v>
      </c>
      <c r="Q24" s="88">
        <f>SUM(D16:Q16)</f>
        <v>0</v>
      </c>
      <c r="R24" s="88">
        <f>SUM(D16:R16)</f>
        <v>0</v>
      </c>
      <c r="S24" s="88">
        <f>SUM($D$16:S16)</f>
        <v>0</v>
      </c>
      <c r="T24" s="88">
        <f>SUM($D$16:T16)</f>
        <v>0</v>
      </c>
      <c r="U24" s="88">
        <f>SUM($D$16:U16)</f>
        <v>0</v>
      </c>
      <c r="V24" s="88">
        <f>SUM($D$16:V16)</f>
        <v>0</v>
      </c>
      <c r="W24" s="88">
        <f>SUM($D$16:W16)</f>
        <v>0</v>
      </c>
      <c r="X24" s="88">
        <f t="shared" si="10"/>
        <v>0</v>
      </c>
      <c r="Y24" s="88">
        <f t="shared" si="10"/>
        <v>0</v>
      </c>
      <c r="Z24" s="88">
        <f t="shared" si="10"/>
        <v>0</v>
      </c>
      <c r="AA24" s="88">
        <f t="shared" si="10"/>
        <v>0</v>
      </c>
      <c r="AB24" s="88">
        <f t="shared" si="10"/>
        <v>0</v>
      </c>
      <c r="AC24" s="88">
        <f t="shared" si="10"/>
        <v>0</v>
      </c>
      <c r="AD24" s="88">
        <f t="shared" si="10"/>
        <v>0</v>
      </c>
      <c r="AE24" s="88">
        <f t="shared" si="10"/>
        <v>0</v>
      </c>
      <c r="AF24" s="88">
        <f t="shared" si="10"/>
        <v>0</v>
      </c>
      <c r="AG24" s="88">
        <f t="shared" si="10"/>
        <v>0</v>
      </c>
      <c r="AH24" s="88">
        <f t="shared" si="10"/>
        <v>0</v>
      </c>
      <c r="AI24" s="88">
        <f t="shared" si="10"/>
        <v>0</v>
      </c>
      <c r="AJ24" s="88">
        <f t="shared" si="10"/>
        <v>0</v>
      </c>
      <c r="AK24" s="88">
        <f t="shared" si="10"/>
        <v>0</v>
      </c>
      <c r="AL24" s="88">
        <f t="shared" si="10"/>
        <v>0</v>
      </c>
      <c r="AM24" s="88">
        <f t="shared" si="10"/>
        <v>0</v>
      </c>
      <c r="AN24" s="88">
        <f t="shared" si="10"/>
        <v>0</v>
      </c>
      <c r="AO24" s="88">
        <f t="shared" si="10"/>
        <v>0</v>
      </c>
      <c r="AP24" s="88">
        <f t="shared" si="10"/>
        <v>0</v>
      </c>
      <c r="AQ24" s="88">
        <f t="shared" si="10"/>
        <v>0</v>
      </c>
    </row>
    <row r="25" spans="2:43" x14ac:dyDescent="0.25">
      <c r="C25" s="87">
        <v>6</v>
      </c>
      <c r="D25" s="88">
        <f t="shared" si="4"/>
        <v>0</v>
      </c>
      <c r="E25" s="88">
        <f t="shared" si="5"/>
        <v>0</v>
      </c>
      <c r="F25" s="88">
        <f t="shared" si="6"/>
        <v>0</v>
      </c>
      <c r="G25" s="88">
        <f>SUM(D17:G17)</f>
        <v>0</v>
      </c>
      <c r="H25" s="88">
        <f>SUM(D17:H17)</f>
        <v>0</v>
      </c>
      <c r="I25" s="88">
        <f>SUM(D17:I17)</f>
        <v>0</v>
      </c>
      <c r="J25" s="88">
        <f>SUM(D17:J17)</f>
        <v>0</v>
      </c>
      <c r="K25" s="88">
        <f>SUM(D17:K17)</f>
        <v>0</v>
      </c>
      <c r="L25" s="88">
        <f>SUM(D17:L17)</f>
        <v>0</v>
      </c>
      <c r="M25" s="88">
        <f>SUM(D17:M17)</f>
        <v>0</v>
      </c>
      <c r="N25" s="88">
        <f>SUM(D17:N17)</f>
        <v>0</v>
      </c>
      <c r="O25" s="88">
        <f>SUM($D$17:O17)</f>
        <v>0</v>
      </c>
      <c r="P25" s="88">
        <f>SUM($D$17:P17)</f>
        <v>0</v>
      </c>
      <c r="Q25" s="88">
        <f>SUM($D$17:Q17)</f>
        <v>0</v>
      </c>
      <c r="R25" s="88">
        <f>SUM($D$17:R17)</f>
        <v>0</v>
      </c>
      <c r="S25" s="88">
        <f>SUM($D$17:S17)</f>
        <v>0</v>
      </c>
      <c r="T25" s="88">
        <f>SUM($D$17:T17)</f>
        <v>0</v>
      </c>
      <c r="U25" s="88">
        <f>SUM($D$17:U17)</f>
        <v>0</v>
      </c>
      <c r="V25" s="88">
        <f>SUM($D$17:V17)</f>
        <v>0</v>
      </c>
      <c r="W25" s="88">
        <f>SUM($D$17:W17)</f>
        <v>0</v>
      </c>
      <c r="X25" s="88">
        <f>SUM($D$17:X17)</f>
        <v>0</v>
      </c>
      <c r="Y25" s="88">
        <f>SUM($D$17:Y17)</f>
        <v>0</v>
      </c>
      <c r="Z25" s="88">
        <f>SUM($D$17:Z17)</f>
        <v>0</v>
      </c>
      <c r="AA25" s="88">
        <f>SUM($D$17:AA17)</f>
        <v>0</v>
      </c>
      <c r="AB25" s="88">
        <f>SUM($D$17:AB17)</f>
        <v>0</v>
      </c>
      <c r="AC25" s="88">
        <f>SUM($D$17:AC17)</f>
        <v>0</v>
      </c>
      <c r="AD25" s="88">
        <f>SUM($D$17:AD17)</f>
        <v>0</v>
      </c>
      <c r="AE25" s="88">
        <f>SUM($D$17:AE17)</f>
        <v>0</v>
      </c>
      <c r="AF25" s="88">
        <f>SUM($D$17:AF17)</f>
        <v>0</v>
      </c>
      <c r="AG25" s="88">
        <f>SUM($D$17:AG17)</f>
        <v>0</v>
      </c>
      <c r="AH25" s="88">
        <f>SUM($D$17:AH17)</f>
        <v>0</v>
      </c>
      <c r="AI25" s="88">
        <f>SUM($D$17:AI17)</f>
        <v>0</v>
      </c>
      <c r="AJ25" s="88">
        <f>SUM($D$17:AJ17)</f>
        <v>0</v>
      </c>
      <c r="AK25" s="88">
        <f>SUM($D$17:AK17)</f>
        <v>0</v>
      </c>
      <c r="AL25" s="88">
        <f>SUM($D$17:AL17)</f>
        <v>0</v>
      </c>
      <c r="AM25" s="88">
        <f>SUM($D$17:AM17)</f>
        <v>0</v>
      </c>
      <c r="AN25" s="88">
        <f>SUM($D$17:AN17)</f>
        <v>0</v>
      </c>
      <c r="AO25" s="88">
        <f>SUM($D$17:AO17)</f>
        <v>0</v>
      </c>
      <c r="AP25" s="88">
        <f>SUM($D$17:AP17)</f>
        <v>0</v>
      </c>
      <c r="AQ25" s="88">
        <f>SUM($D$17:AQ17)</f>
        <v>0</v>
      </c>
    </row>
  </sheetData>
  <pageMargins left="0.70866141732283472" right="0.70866141732283472" top="0.78740157480314965" bottom="0.78740157480314965" header="0.31496062992125984" footer="0.31496062992125984"/>
  <pageSetup paperSize="9" scale="34" orientation="landscape" r:id="rId1"/>
  <headerFooter>
    <oddHeader>&amp;RPríloha č. 3 Metodiky pre vypracovanie finančnej analýzy projektu Finančná Analýza</oddHeader>
  </headerFooter>
  <ignoredErrors>
    <ignoredError sqref="D2:AQ2" unlockedFormula="1"/>
  </ignoredErrors>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1">
    <pageSetUpPr fitToPage="1"/>
  </sheetPr>
  <dimension ref="A1:AP45"/>
  <sheetViews>
    <sheetView workbookViewId="0"/>
  </sheetViews>
  <sheetFormatPr defaultColWidth="9.109375" defaultRowHeight="13.2" x14ac:dyDescent="0.25"/>
  <cols>
    <col min="1" max="1" width="9.109375" style="11"/>
    <col min="2" max="2" width="10.5546875" style="11" customWidth="1"/>
    <col min="3" max="32" width="11" style="69" customWidth="1"/>
    <col min="33" max="16384" width="9.109375" style="69"/>
  </cols>
  <sheetData>
    <row r="1" spans="1:42" ht="21" customHeight="1" x14ac:dyDescent="0.25">
      <c r="A1" s="75"/>
      <c r="D1" s="76"/>
    </row>
    <row r="3" spans="1:42" s="11" customFormat="1" x14ac:dyDescent="0.25">
      <c r="A3" s="60" t="s">
        <v>20</v>
      </c>
    </row>
    <row r="4" spans="1:42" s="11" customFormat="1" x14ac:dyDescent="0.25">
      <c r="C4" s="64">
        <f>'Peňažné toky projektu'!D13</f>
        <v>2017</v>
      </c>
      <c r="D4" s="64">
        <f>C4+1</f>
        <v>2018</v>
      </c>
      <c r="E4" s="64">
        <f t="shared" ref="E4:AP4" si="0">D4+1</f>
        <v>2019</v>
      </c>
      <c r="F4" s="64">
        <f t="shared" si="0"/>
        <v>2020</v>
      </c>
      <c r="G4" s="64">
        <f t="shared" si="0"/>
        <v>2021</v>
      </c>
      <c r="H4" s="64">
        <f t="shared" si="0"/>
        <v>2022</v>
      </c>
      <c r="I4" s="64">
        <f t="shared" si="0"/>
        <v>2023</v>
      </c>
      <c r="J4" s="64">
        <f t="shared" si="0"/>
        <v>2024</v>
      </c>
      <c r="K4" s="64">
        <f t="shared" si="0"/>
        <v>2025</v>
      </c>
      <c r="L4" s="64">
        <f t="shared" si="0"/>
        <v>2026</v>
      </c>
      <c r="M4" s="64">
        <f t="shared" si="0"/>
        <v>2027</v>
      </c>
      <c r="N4" s="64">
        <f t="shared" si="0"/>
        <v>2028</v>
      </c>
      <c r="O4" s="64">
        <f t="shared" si="0"/>
        <v>2029</v>
      </c>
      <c r="P4" s="64">
        <f t="shared" si="0"/>
        <v>2030</v>
      </c>
      <c r="Q4" s="64">
        <f t="shared" si="0"/>
        <v>2031</v>
      </c>
      <c r="R4" s="64">
        <f t="shared" si="0"/>
        <v>2032</v>
      </c>
      <c r="S4" s="64">
        <f t="shared" si="0"/>
        <v>2033</v>
      </c>
      <c r="T4" s="64">
        <f t="shared" si="0"/>
        <v>2034</v>
      </c>
      <c r="U4" s="64">
        <f t="shared" si="0"/>
        <v>2035</v>
      </c>
      <c r="V4" s="64">
        <f t="shared" si="0"/>
        <v>2036</v>
      </c>
      <c r="W4" s="64">
        <f t="shared" si="0"/>
        <v>2037</v>
      </c>
      <c r="X4" s="64">
        <f t="shared" si="0"/>
        <v>2038</v>
      </c>
      <c r="Y4" s="64">
        <f t="shared" si="0"/>
        <v>2039</v>
      </c>
      <c r="Z4" s="64">
        <f t="shared" si="0"/>
        <v>2040</v>
      </c>
      <c r="AA4" s="64">
        <f t="shared" si="0"/>
        <v>2041</v>
      </c>
      <c r="AB4" s="64">
        <f t="shared" si="0"/>
        <v>2042</v>
      </c>
      <c r="AC4" s="64">
        <f t="shared" si="0"/>
        <v>2043</v>
      </c>
      <c r="AD4" s="64">
        <f t="shared" si="0"/>
        <v>2044</v>
      </c>
      <c r="AE4" s="64">
        <f t="shared" si="0"/>
        <v>2045</v>
      </c>
      <c r="AF4" s="64">
        <f t="shared" si="0"/>
        <v>2046</v>
      </c>
      <c r="AG4" s="64">
        <f t="shared" si="0"/>
        <v>2047</v>
      </c>
      <c r="AH4" s="64">
        <f t="shared" si="0"/>
        <v>2048</v>
      </c>
      <c r="AI4" s="64">
        <f t="shared" si="0"/>
        <v>2049</v>
      </c>
      <c r="AJ4" s="64">
        <f t="shared" si="0"/>
        <v>2050</v>
      </c>
      <c r="AK4" s="64">
        <f t="shared" si="0"/>
        <v>2051</v>
      </c>
      <c r="AL4" s="64">
        <f t="shared" si="0"/>
        <v>2052</v>
      </c>
      <c r="AM4" s="64">
        <f t="shared" si="0"/>
        <v>2053</v>
      </c>
      <c r="AN4" s="64">
        <f t="shared" si="0"/>
        <v>2054</v>
      </c>
      <c r="AO4" s="64">
        <f t="shared" si="0"/>
        <v>2055</v>
      </c>
      <c r="AP4" s="64">
        <f t="shared" si="0"/>
        <v>2056</v>
      </c>
    </row>
    <row r="5" spans="1:42" s="11" customFormat="1" x14ac:dyDescent="0.25">
      <c r="C5" s="10"/>
      <c r="D5" s="10"/>
      <c r="E5" s="10"/>
      <c r="F5" s="10"/>
      <c r="G5" s="10"/>
      <c r="H5" s="10"/>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row>
    <row r="6" spans="1:42" s="11" customFormat="1" x14ac:dyDescent="0.25">
      <c r="A6" s="9" t="s">
        <v>1</v>
      </c>
    </row>
    <row r="7" spans="1:42" s="78" customFormat="1" ht="26.4" x14ac:dyDescent="0.25">
      <c r="A7" s="77" t="s">
        <v>2</v>
      </c>
      <c r="B7" s="77" t="s">
        <v>3</v>
      </c>
    </row>
    <row r="8" spans="1:42" x14ac:dyDescent="0.25">
      <c r="A8" s="83">
        <v>1</v>
      </c>
      <c r="B8" s="83">
        <v>4</v>
      </c>
      <c r="C8" s="188">
        <f>Rozpočet!G133+Rozpočet!G120*(1-'Peňažné toky projektu'!$C$11)</f>
        <v>0</v>
      </c>
      <c r="D8" s="188">
        <f>Rozpočet!H133+Rozpočet!H120*(1-'Peňažné toky projektu'!$C$11)</f>
        <v>0</v>
      </c>
      <c r="E8" s="188">
        <f>Rozpočet!I133+Rozpočet!I120*(1-'Peňažné toky projektu'!$C$11)</f>
        <v>0</v>
      </c>
      <c r="F8" s="188">
        <f>Rozpočet!J133+Rozpočet!J120*(1-'Peňažné toky projektu'!$C$11)</f>
        <v>0</v>
      </c>
      <c r="G8" s="188">
        <f>Rozpočet!K133+Rozpočet!K120*(1-'Peňažné toky projektu'!$C$11)</f>
        <v>0</v>
      </c>
      <c r="H8" s="188">
        <f>Rozpočet!L133+Rozpočet!L120*(1-'Peňažné toky projektu'!$C$11)</f>
        <v>0</v>
      </c>
      <c r="I8" s="188">
        <f>'Odpisy - daňové'!I8</f>
        <v>0</v>
      </c>
      <c r="J8" s="188">
        <f>'Odpisy - daňové'!J8</f>
        <v>0</v>
      </c>
      <c r="K8" s="188">
        <f>'Odpisy - daňové'!K8</f>
        <v>0</v>
      </c>
      <c r="L8" s="188">
        <f>'Odpisy - daňové'!L8</f>
        <v>0</v>
      </c>
      <c r="M8" s="188">
        <f>'Odpisy - daňové'!M8</f>
        <v>0</v>
      </c>
      <c r="N8" s="188">
        <f>'Odpisy - daňové'!N8</f>
        <v>0</v>
      </c>
      <c r="O8" s="188">
        <f>'Odpisy - daňové'!O8</f>
        <v>0</v>
      </c>
      <c r="P8" s="188">
        <f>'Odpisy - daňové'!P8</f>
        <v>0</v>
      </c>
      <c r="Q8" s="188">
        <f>'Odpisy - daňové'!Q8</f>
        <v>0</v>
      </c>
      <c r="R8" s="188">
        <f>'Odpisy - daňové'!R8</f>
        <v>0</v>
      </c>
      <c r="S8" s="188">
        <f>'Odpisy - daňové'!S8</f>
        <v>0</v>
      </c>
      <c r="T8" s="188">
        <f>'Odpisy - daňové'!T8</f>
        <v>0</v>
      </c>
      <c r="U8" s="188">
        <f>'Odpisy - daňové'!U8</f>
        <v>0</v>
      </c>
      <c r="V8" s="188">
        <f>'Odpisy - daňové'!V8</f>
        <v>0</v>
      </c>
      <c r="W8" s="188">
        <f>'Odpisy - daňové'!W8</f>
        <v>0</v>
      </c>
      <c r="X8" s="188">
        <f>'Odpisy - daňové'!X8</f>
        <v>0</v>
      </c>
      <c r="Y8" s="188">
        <f>'Odpisy - daňové'!Y8</f>
        <v>0</v>
      </c>
      <c r="Z8" s="188">
        <f>'Odpisy - daňové'!Z8</f>
        <v>0</v>
      </c>
      <c r="AA8" s="188">
        <f>'Odpisy - daňové'!AA8</f>
        <v>0</v>
      </c>
      <c r="AB8" s="188">
        <f>'Odpisy - daňové'!AB8</f>
        <v>0</v>
      </c>
      <c r="AC8" s="188">
        <f>'Odpisy - daňové'!AC8</f>
        <v>0</v>
      </c>
      <c r="AD8" s="188">
        <f>'Odpisy - daňové'!AD8</f>
        <v>0</v>
      </c>
      <c r="AE8" s="188">
        <f>'Odpisy - daňové'!AE8</f>
        <v>0</v>
      </c>
      <c r="AF8" s="188">
        <f>'Odpisy - daňové'!AF8</f>
        <v>0</v>
      </c>
      <c r="AG8" s="188">
        <f>'Odpisy - daňové'!AG8</f>
        <v>0</v>
      </c>
      <c r="AH8" s="188">
        <f>'Odpisy - daňové'!AH8</f>
        <v>0</v>
      </c>
      <c r="AI8" s="188">
        <f>'Odpisy - daňové'!AI8</f>
        <v>0</v>
      </c>
      <c r="AJ8" s="188">
        <f>'Odpisy - daňové'!AJ8</f>
        <v>0</v>
      </c>
      <c r="AK8" s="188">
        <f>'Odpisy - daňové'!AK8</f>
        <v>0</v>
      </c>
      <c r="AL8" s="188">
        <f>'Odpisy - daňové'!AL8</f>
        <v>0</v>
      </c>
      <c r="AM8" s="188">
        <f>'Odpisy - daňové'!AM8</f>
        <v>0</v>
      </c>
      <c r="AN8" s="188">
        <f>'Odpisy - daňové'!AN8</f>
        <v>0</v>
      </c>
      <c r="AO8" s="188">
        <f>'Odpisy - daňové'!AO8</f>
        <v>0</v>
      </c>
      <c r="AP8" s="188">
        <f>'Odpisy - daňové'!AP8</f>
        <v>0</v>
      </c>
    </row>
    <row r="9" spans="1:42" x14ac:dyDescent="0.25">
      <c r="A9" s="83">
        <v>2</v>
      </c>
      <c r="B9" s="83">
        <v>6</v>
      </c>
      <c r="C9" s="188">
        <f>Rozpočet!G134+Rozpočet!G121*(1-'Peňažné toky projektu'!$C$11)</f>
        <v>0</v>
      </c>
      <c r="D9" s="188">
        <f>Rozpočet!H134+Rozpočet!H121*(1-'Peňažné toky projektu'!$C$11)</f>
        <v>0</v>
      </c>
      <c r="E9" s="188">
        <f>Rozpočet!I134+Rozpočet!I121*(1-'Peňažné toky projektu'!$C$11)</f>
        <v>0</v>
      </c>
      <c r="F9" s="188">
        <f>Rozpočet!J134+Rozpočet!J121*(1-'Peňažné toky projektu'!$C$11)</f>
        <v>0</v>
      </c>
      <c r="G9" s="188">
        <f>Rozpočet!K134+Rozpočet!K121*(1-'Peňažné toky projektu'!$C$11)</f>
        <v>0</v>
      </c>
      <c r="H9" s="188">
        <f>Rozpočet!L134+Rozpočet!L121*(1-'Peňažné toky projektu'!$C$11)</f>
        <v>0</v>
      </c>
      <c r="I9" s="188">
        <f>'Odpisy - daňové'!I9</f>
        <v>0</v>
      </c>
      <c r="J9" s="188">
        <f>'Odpisy - daňové'!J9</f>
        <v>0</v>
      </c>
      <c r="K9" s="188">
        <f>'Odpisy - daňové'!K9</f>
        <v>0</v>
      </c>
      <c r="L9" s="188">
        <f>'Odpisy - daňové'!L9</f>
        <v>0</v>
      </c>
      <c r="M9" s="188">
        <f>'Odpisy - daňové'!M9</f>
        <v>0</v>
      </c>
      <c r="N9" s="188">
        <f>'Odpisy - daňové'!N9</f>
        <v>0</v>
      </c>
      <c r="O9" s="188">
        <f>'Odpisy - daňové'!O9</f>
        <v>0</v>
      </c>
      <c r="P9" s="188">
        <f>'Odpisy - daňové'!P9</f>
        <v>0</v>
      </c>
      <c r="Q9" s="188">
        <f>'Odpisy - daňové'!Q9</f>
        <v>0</v>
      </c>
      <c r="R9" s="188">
        <f>'Odpisy - daňové'!R9</f>
        <v>0</v>
      </c>
      <c r="S9" s="188">
        <f>'Odpisy - daňové'!S9</f>
        <v>0</v>
      </c>
      <c r="T9" s="188">
        <f>'Odpisy - daňové'!T9</f>
        <v>0</v>
      </c>
      <c r="U9" s="188">
        <f>'Odpisy - daňové'!U9</f>
        <v>0</v>
      </c>
      <c r="V9" s="188">
        <f>'Odpisy - daňové'!V9</f>
        <v>0</v>
      </c>
      <c r="W9" s="188">
        <f>'Odpisy - daňové'!W9</f>
        <v>0</v>
      </c>
      <c r="X9" s="188">
        <f>'Odpisy - daňové'!X9</f>
        <v>0</v>
      </c>
      <c r="Y9" s="188">
        <f>'Odpisy - daňové'!Y9</f>
        <v>0</v>
      </c>
      <c r="Z9" s="188">
        <f>'Odpisy - daňové'!Z9</f>
        <v>0</v>
      </c>
      <c r="AA9" s="188">
        <f>'Odpisy - daňové'!AA9</f>
        <v>0</v>
      </c>
      <c r="AB9" s="188">
        <f>'Odpisy - daňové'!AB9</f>
        <v>0</v>
      </c>
      <c r="AC9" s="188">
        <f>'Odpisy - daňové'!AC9</f>
        <v>0</v>
      </c>
      <c r="AD9" s="188">
        <f>'Odpisy - daňové'!AD9</f>
        <v>0</v>
      </c>
      <c r="AE9" s="188">
        <f>'Odpisy - daňové'!AE9</f>
        <v>0</v>
      </c>
      <c r="AF9" s="188">
        <f>'Odpisy - daňové'!AF9</f>
        <v>0</v>
      </c>
      <c r="AG9" s="188">
        <f>'Odpisy - daňové'!AG9</f>
        <v>0</v>
      </c>
      <c r="AH9" s="188">
        <f>'Odpisy - daňové'!AH9</f>
        <v>0</v>
      </c>
      <c r="AI9" s="188">
        <f>'Odpisy - daňové'!AI9</f>
        <v>0</v>
      </c>
      <c r="AJ9" s="188">
        <f>'Odpisy - daňové'!AJ9</f>
        <v>0</v>
      </c>
      <c r="AK9" s="188">
        <f>'Odpisy - daňové'!AK9</f>
        <v>0</v>
      </c>
      <c r="AL9" s="188">
        <f>'Odpisy - daňové'!AL9</f>
        <v>0</v>
      </c>
      <c r="AM9" s="188">
        <f>'Odpisy - daňové'!AM9</f>
        <v>0</v>
      </c>
      <c r="AN9" s="188">
        <f>'Odpisy - daňové'!AN9</f>
        <v>0</v>
      </c>
      <c r="AO9" s="188">
        <f>'Odpisy - daňové'!AO9</f>
        <v>0</v>
      </c>
      <c r="AP9" s="188">
        <f>'Odpisy - daňové'!AP9</f>
        <v>0</v>
      </c>
    </row>
    <row r="10" spans="1:42" x14ac:dyDescent="0.25">
      <c r="A10" s="83">
        <v>3</v>
      </c>
      <c r="B10" s="83">
        <v>8</v>
      </c>
      <c r="C10" s="188">
        <f>Rozpočet!G135+Rozpočet!G122*(1-'Peňažné toky projektu'!$C$11)</f>
        <v>0</v>
      </c>
      <c r="D10" s="188">
        <f>Rozpočet!H135+Rozpočet!H122*(1-'Peňažné toky projektu'!$C$11)</f>
        <v>0</v>
      </c>
      <c r="E10" s="188">
        <f>Rozpočet!I135+Rozpočet!I122*(1-'Peňažné toky projektu'!$C$11)</f>
        <v>0</v>
      </c>
      <c r="F10" s="188">
        <f>Rozpočet!J135+Rozpočet!J122*(1-'Peňažné toky projektu'!$C$11)</f>
        <v>0</v>
      </c>
      <c r="G10" s="188">
        <f>Rozpočet!K135+Rozpočet!K122*(1-'Peňažné toky projektu'!$C$11)</f>
        <v>0</v>
      </c>
      <c r="H10" s="188">
        <f>Rozpočet!L135+Rozpočet!L122*(1-'Peňažné toky projektu'!$C$11)</f>
        <v>0</v>
      </c>
      <c r="I10" s="188">
        <f>'Odpisy - daňové'!I10</f>
        <v>0</v>
      </c>
      <c r="J10" s="188">
        <f>'Odpisy - daňové'!J10</f>
        <v>0</v>
      </c>
      <c r="K10" s="188">
        <f>'Odpisy - daňové'!K10</f>
        <v>0</v>
      </c>
      <c r="L10" s="188">
        <f>'Odpisy - daňové'!L10</f>
        <v>0</v>
      </c>
      <c r="M10" s="188">
        <f>'Odpisy - daňové'!M10</f>
        <v>0</v>
      </c>
      <c r="N10" s="188">
        <f>'Odpisy - daňové'!N10</f>
        <v>0</v>
      </c>
      <c r="O10" s="188">
        <f>'Odpisy - daňové'!O10</f>
        <v>0</v>
      </c>
      <c r="P10" s="188">
        <f>'Odpisy - daňové'!P10</f>
        <v>0</v>
      </c>
      <c r="Q10" s="188">
        <f>'Odpisy - daňové'!Q10</f>
        <v>0</v>
      </c>
      <c r="R10" s="188">
        <f>'Odpisy - daňové'!R10</f>
        <v>0</v>
      </c>
      <c r="S10" s="188">
        <f>'Odpisy - daňové'!S10</f>
        <v>0</v>
      </c>
      <c r="T10" s="188">
        <f>'Odpisy - daňové'!T10</f>
        <v>0</v>
      </c>
      <c r="U10" s="188">
        <f>'Odpisy - daňové'!U10</f>
        <v>0</v>
      </c>
      <c r="V10" s="188">
        <f>'Odpisy - daňové'!V10</f>
        <v>0</v>
      </c>
      <c r="W10" s="188">
        <f>'Odpisy - daňové'!W10</f>
        <v>0</v>
      </c>
      <c r="X10" s="188">
        <f>'Odpisy - daňové'!X10</f>
        <v>0</v>
      </c>
      <c r="Y10" s="188">
        <f>'Odpisy - daňové'!Y10</f>
        <v>0</v>
      </c>
      <c r="Z10" s="188">
        <f>'Odpisy - daňové'!Z10</f>
        <v>0</v>
      </c>
      <c r="AA10" s="188">
        <f>'Odpisy - daňové'!AA10</f>
        <v>0</v>
      </c>
      <c r="AB10" s="188">
        <f>'Odpisy - daňové'!AB10</f>
        <v>0</v>
      </c>
      <c r="AC10" s="188">
        <f>'Odpisy - daňové'!AC10</f>
        <v>0</v>
      </c>
      <c r="AD10" s="188">
        <f>'Odpisy - daňové'!AD10</f>
        <v>0</v>
      </c>
      <c r="AE10" s="188">
        <f>'Odpisy - daňové'!AE10</f>
        <v>0</v>
      </c>
      <c r="AF10" s="188">
        <f>'Odpisy - daňové'!AF10</f>
        <v>0</v>
      </c>
      <c r="AG10" s="188">
        <f>'Odpisy - daňové'!AG10</f>
        <v>0</v>
      </c>
      <c r="AH10" s="188">
        <f>'Odpisy - daňové'!AH10</f>
        <v>0</v>
      </c>
      <c r="AI10" s="188">
        <f>'Odpisy - daňové'!AI10</f>
        <v>0</v>
      </c>
      <c r="AJ10" s="188">
        <f>'Odpisy - daňové'!AJ10</f>
        <v>0</v>
      </c>
      <c r="AK10" s="188">
        <f>'Odpisy - daňové'!AK10</f>
        <v>0</v>
      </c>
      <c r="AL10" s="188">
        <f>'Odpisy - daňové'!AL10</f>
        <v>0</v>
      </c>
      <c r="AM10" s="188">
        <f>'Odpisy - daňové'!AM10</f>
        <v>0</v>
      </c>
      <c r="AN10" s="188">
        <f>'Odpisy - daňové'!AN10</f>
        <v>0</v>
      </c>
      <c r="AO10" s="188">
        <f>'Odpisy - daňové'!AO10</f>
        <v>0</v>
      </c>
      <c r="AP10" s="188">
        <f>'Odpisy - daňové'!AP10</f>
        <v>0</v>
      </c>
    </row>
    <row r="11" spans="1:42" x14ac:dyDescent="0.25">
      <c r="A11" s="83">
        <v>4</v>
      </c>
      <c r="B11" s="83">
        <v>12</v>
      </c>
      <c r="C11" s="188">
        <f>Rozpočet!G136+Rozpočet!G123*(1-'Peňažné toky projektu'!$C$11)</f>
        <v>0</v>
      </c>
      <c r="D11" s="188">
        <f>Rozpočet!H136+Rozpočet!H123*(1-'Peňažné toky projektu'!$C$11)</f>
        <v>0</v>
      </c>
      <c r="E11" s="188">
        <f>Rozpočet!I136+Rozpočet!I123*(1-'Peňažné toky projektu'!$C$11)</f>
        <v>0</v>
      </c>
      <c r="F11" s="188">
        <f>Rozpočet!J136+Rozpočet!J123*(1-'Peňažné toky projektu'!$C$11)</f>
        <v>0</v>
      </c>
      <c r="G11" s="188">
        <f>Rozpočet!K136+Rozpočet!K123*(1-'Peňažné toky projektu'!$C$11)</f>
        <v>0</v>
      </c>
      <c r="H11" s="188">
        <f>Rozpočet!L136+Rozpočet!L123*(1-'Peňažné toky projektu'!$C$11)</f>
        <v>0</v>
      </c>
      <c r="I11" s="188">
        <f>'Odpisy - daňové'!I11</f>
        <v>0</v>
      </c>
      <c r="J11" s="188">
        <f>'Odpisy - daňové'!J11</f>
        <v>0</v>
      </c>
      <c r="K11" s="188">
        <f>'Odpisy - daňové'!K11</f>
        <v>0</v>
      </c>
      <c r="L11" s="188">
        <f>'Odpisy - daňové'!L11</f>
        <v>0</v>
      </c>
      <c r="M11" s="188">
        <f>'Odpisy - daňové'!M11</f>
        <v>0</v>
      </c>
      <c r="N11" s="188">
        <f>'Odpisy - daňové'!N11</f>
        <v>0</v>
      </c>
      <c r="O11" s="188">
        <f>'Odpisy - daňové'!O11</f>
        <v>0</v>
      </c>
      <c r="P11" s="188">
        <f>'Odpisy - daňové'!P11</f>
        <v>0</v>
      </c>
      <c r="Q11" s="188">
        <f>'Odpisy - daňové'!Q11</f>
        <v>0</v>
      </c>
      <c r="R11" s="188">
        <f>'Odpisy - daňové'!R11</f>
        <v>0</v>
      </c>
      <c r="S11" s="188">
        <f>'Odpisy - daňové'!S11</f>
        <v>0</v>
      </c>
      <c r="T11" s="188">
        <f>'Odpisy - daňové'!T11</f>
        <v>0</v>
      </c>
      <c r="U11" s="188">
        <f>'Odpisy - daňové'!U11</f>
        <v>0</v>
      </c>
      <c r="V11" s="188">
        <f>'Odpisy - daňové'!V11</f>
        <v>0</v>
      </c>
      <c r="W11" s="188">
        <f>'Odpisy - daňové'!W11</f>
        <v>0</v>
      </c>
      <c r="X11" s="188">
        <f>'Odpisy - daňové'!X11</f>
        <v>0</v>
      </c>
      <c r="Y11" s="188">
        <f>'Odpisy - daňové'!Y11</f>
        <v>0</v>
      </c>
      <c r="Z11" s="188">
        <f>'Odpisy - daňové'!Z11</f>
        <v>0</v>
      </c>
      <c r="AA11" s="188">
        <f>'Odpisy - daňové'!AA11</f>
        <v>0</v>
      </c>
      <c r="AB11" s="188">
        <f>'Odpisy - daňové'!AB11</f>
        <v>0</v>
      </c>
      <c r="AC11" s="188">
        <f>'Odpisy - daňové'!AC11</f>
        <v>0</v>
      </c>
      <c r="AD11" s="188">
        <f>'Odpisy - daňové'!AD11</f>
        <v>0</v>
      </c>
      <c r="AE11" s="188">
        <f>'Odpisy - daňové'!AE11</f>
        <v>0</v>
      </c>
      <c r="AF11" s="188">
        <f>'Odpisy - daňové'!AF11</f>
        <v>0</v>
      </c>
      <c r="AG11" s="188">
        <f>'Odpisy - daňové'!AG11</f>
        <v>0</v>
      </c>
      <c r="AH11" s="188">
        <f>'Odpisy - daňové'!AH11</f>
        <v>0</v>
      </c>
      <c r="AI11" s="188">
        <f>'Odpisy - daňové'!AI11</f>
        <v>0</v>
      </c>
      <c r="AJ11" s="188">
        <f>'Odpisy - daňové'!AJ11</f>
        <v>0</v>
      </c>
      <c r="AK11" s="188">
        <f>'Odpisy - daňové'!AK11</f>
        <v>0</v>
      </c>
      <c r="AL11" s="188">
        <f>'Odpisy - daňové'!AL11</f>
        <v>0</v>
      </c>
      <c r="AM11" s="188">
        <f>'Odpisy - daňové'!AM11</f>
        <v>0</v>
      </c>
      <c r="AN11" s="188">
        <f>'Odpisy - daňové'!AN11</f>
        <v>0</v>
      </c>
      <c r="AO11" s="188">
        <f>'Odpisy - daňové'!AO11</f>
        <v>0</v>
      </c>
      <c r="AP11" s="188">
        <f>'Odpisy - daňové'!AP11</f>
        <v>0</v>
      </c>
    </row>
    <row r="12" spans="1:42" x14ac:dyDescent="0.25">
      <c r="A12" s="83">
        <v>5</v>
      </c>
      <c r="B12" s="83">
        <v>20</v>
      </c>
      <c r="C12" s="188">
        <f>Rozpočet!G137+Rozpočet!G124*(1-'Peňažné toky projektu'!$C$11)</f>
        <v>0</v>
      </c>
      <c r="D12" s="188">
        <f>Rozpočet!H137+Rozpočet!H124*(1-'Peňažné toky projektu'!$C$11)</f>
        <v>0</v>
      </c>
      <c r="E12" s="188">
        <f>Rozpočet!I137+Rozpočet!I124*(1-'Peňažné toky projektu'!$C$11)</f>
        <v>0</v>
      </c>
      <c r="F12" s="188">
        <f>Rozpočet!J137+Rozpočet!J124*(1-'Peňažné toky projektu'!$C$11)</f>
        <v>0</v>
      </c>
      <c r="G12" s="188">
        <f>Rozpočet!K137+Rozpočet!K124*(1-'Peňažné toky projektu'!$C$11)</f>
        <v>0</v>
      </c>
      <c r="H12" s="188">
        <f>Rozpočet!L137+Rozpočet!L124*(1-'Peňažné toky projektu'!$C$11)</f>
        <v>0</v>
      </c>
      <c r="I12" s="188">
        <f>'Odpisy - daňové'!I12</f>
        <v>0</v>
      </c>
      <c r="J12" s="188">
        <f>'Odpisy - daňové'!J12</f>
        <v>0</v>
      </c>
      <c r="K12" s="188">
        <f>'Odpisy - daňové'!K12</f>
        <v>0</v>
      </c>
      <c r="L12" s="188">
        <f>'Odpisy - daňové'!L12</f>
        <v>0</v>
      </c>
      <c r="M12" s="188">
        <f>'Odpisy - daňové'!M12</f>
        <v>0</v>
      </c>
      <c r="N12" s="188">
        <f>'Odpisy - daňové'!N12</f>
        <v>0</v>
      </c>
      <c r="O12" s="188">
        <f>'Odpisy - daňové'!O12</f>
        <v>0</v>
      </c>
      <c r="P12" s="188">
        <f>'Odpisy - daňové'!P12</f>
        <v>0</v>
      </c>
      <c r="Q12" s="188">
        <f>'Odpisy - daňové'!Q12</f>
        <v>0</v>
      </c>
      <c r="R12" s="188">
        <f>'Odpisy - daňové'!R12</f>
        <v>0</v>
      </c>
      <c r="S12" s="188">
        <f>'Odpisy - daňové'!S12</f>
        <v>0</v>
      </c>
      <c r="T12" s="188">
        <f>'Odpisy - daňové'!T12</f>
        <v>0</v>
      </c>
      <c r="U12" s="188">
        <f>'Odpisy - daňové'!U12</f>
        <v>0</v>
      </c>
      <c r="V12" s="188">
        <f>'Odpisy - daňové'!V12</f>
        <v>0</v>
      </c>
      <c r="W12" s="188">
        <f>'Odpisy - daňové'!W12</f>
        <v>0</v>
      </c>
      <c r="X12" s="188">
        <f>'Odpisy - daňové'!X12</f>
        <v>0</v>
      </c>
      <c r="Y12" s="188">
        <f>'Odpisy - daňové'!Y12</f>
        <v>0</v>
      </c>
      <c r="Z12" s="188">
        <f>'Odpisy - daňové'!Z12</f>
        <v>0</v>
      </c>
      <c r="AA12" s="188">
        <f>'Odpisy - daňové'!AA12</f>
        <v>0</v>
      </c>
      <c r="AB12" s="188">
        <f>'Odpisy - daňové'!AB12</f>
        <v>0</v>
      </c>
      <c r="AC12" s="188">
        <f>'Odpisy - daňové'!AC12</f>
        <v>0</v>
      </c>
      <c r="AD12" s="188">
        <f>'Odpisy - daňové'!AD12</f>
        <v>0</v>
      </c>
      <c r="AE12" s="188">
        <f>'Odpisy - daňové'!AE12</f>
        <v>0</v>
      </c>
      <c r="AF12" s="188">
        <f>'Odpisy - daňové'!AF12</f>
        <v>0</v>
      </c>
      <c r="AG12" s="188">
        <f>'Odpisy - daňové'!AG12</f>
        <v>0</v>
      </c>
      <c r="AH12" s="188">
        <f>'Odpisy - daňové'!AH12</f>
        <v>0</v>
      </c>
      <c r="AI12" s="188">
        <f>'Odpisy - daňové'!AI12</f>
        <v>0</v>
      </c>
      <c r="AJ12" s="188">
        <f>'Odpisy - daňové'!AJ12</f>
        <v>0</v>
      </c>
      <c r="AK12" s="188">
        <f>'Odpisy - daňové'!AK12</f>
        <v>0</v>
      </c>
      <c r="AL12" s="188">
        <f>'Odpisy - daňové'!AL12</f>
        <v>0</v>
      </c>
      <c r="AM12" s="188">
        <f>'Odpisy - daňové'!AM12</f>
        <v>0</v>
      </c>
      <c r="AN12" s="188">
        <f>'Odpisy - daňové'!AN12</f>
        <v>0</v>
      </c>
      <c r="AO12" s="188">
        <f>'Odpisy - daňové'!AO12</f>
        <v>0</v>
      </c>
      <c r="AP12" s="188">
        <f>'Odpisy - daňové'!AP12</f>
        <v>0</v>
      </c>
    </row>
    <row r="13" spans="1:42" x14ac:dyDescent="0.25">
      <c r="A13" s="83">
        <v>6</v>
      </c>
      <c r="B13" s="83">
        <v>40</v>
      </c>
      <c r="C13" s="188">
        <f>Rozpočet!G138+Rozpočet!G125*(1-'Peňažné toky projektu'!$C$11)</f>
        <v>0</v>
      </c>
      <c r="D13" s="188">
        <f>Rozpočet!H138+Rozpočet!H125*(1-'Peňažné toky projektu'!$C$11)</f>
        <v>0</v>
      </c>
      <c r="E13" s="188">
        <f>Rozpočet!I138+Rozpočet!I125*(1-'Peňažné toky projektu'!$C$11)</f>
        <v>0</v>
      </c>
      <c r="F13" s="188">
        <f>Rozpočet!J138+Rozpočet!J125*(1-'Peňažné toky projektu'!$C$11)</f>
        <v>0</v>
      </c>
      <c r="G13" s="188">
        <f>Rozpočet!K138+Rozpočet!K125*(1-'Peňažné toky projektu'!$C$11)</f>
        <v>0</v>
      </c>
      <c r="H13" s="188">
        <f>Rozpočet!L138+Rozpočet!L125*(1-'Peňažné toky projektu'!$C$11)</f>
        <v>0</v>
      </c>
      <c r="I13" s="188">
        <f>'Odpisy - daňové'!I13</f>
        <v>0</v>
      </c>
      <c r="J13" s="188">
        <f>'Odpisy - daňové'!J13</f>
        <v>0</v>
      </c>
      <c r="K13" s="188">
        <f>'Odpisy - daňové'!K13</f>
        <v>0</v>
      </c>
      <c r="L13" s="188">
        <f>'Odpisy - daňové'!L13</f>
        <v>0</v>
      </c>
      <c r="M13" s="188">
        <f>'Odpisy - daňové'!M13</f>
        <v>0</v>
      </c>
      <c r="N13" s="188">
        <f>'Odpisy - daňové'!N13</f>
        <v>0</v>
      </c>
      <c r="O13" s="188">
        <f>'Odpisy - daňové'!O13</f>
        <v>0</v>
      </c>
      <c r="P13" s="188">
        <f>'Odpisy - daňové'!P13</f>
        <v>0</v>
      </c>
      <c r="Q13" s="188">
        <f>'Odpisy - daňové'!Q13</f>
        <v>0</v>
      </c>
      <c r="R13" s="188">
        <f>'Odpisy - daňové'!R13</f>
        <v>0</v>
      </c>
      <c r="S13" s="188">
        <f>'Odpisy - daňové'!S13</f>
        <v>0</v>
      </c>
      <c r="T13" s="188">
        <f>'Odpisy - daňové'!T13</f>
        <v>0</v>
      </c>
      <c r="U13" s="188">
        <f>'Odpisy - daňové'!U13</f>
        <v>0</v>
      </c>
      <c r="V13" s="188">
        <f>'Odpisy - daňové'!V13</f>
        <v>0</v>
      </c>
      <c r="W13" s="188">
        <f>'Odpisy - daňové'!W13</f>
        <v>0</v>
      </c>
      <c r="X13" s="188">
        <f>'Odpisy - daňové'!X13</f>
        <v>0</v>
      </c>
      <c r="Y13" s="188">
        <f>'Odpisy - daňové'!Y13</f>
        <v>0</v>
      </c>
      <c r="Z13" s="188">
        <f>'Odpisy - daňové'!Z13</f>
        <v>0</v>
      </c>
      <c r="AA13" s="188">
        <f>'Odpisy - daňové'!AA13</f>
        <v>0</v>
      </c>
      <c r="AB13" s="188">
        <f>'Odpisy - daňové'!AB13</f>
        <v>0</v>
      </c>
      <c r="AC13" s="188">
        <f>'Odpisy - daňové'!AC13</f>
        <v>0</v>
      </c>
      <c r="AD13" s="188">
        <f>'Odpisy - daňové'!AD13</f>
        <v>0</v>
      </c>
      <c r="AE13" s="188">
        <f>'Odpisy - daňové'!AE13</f>
        <v>0</v>
      </c>
      <c r="AF13" s="188">
        <f>'Odpisy - daňové'!AF13</f>
        <v>0</v>
      </c>
      <c r="AG13" s="188">
        <f>'Odpisy - daňové'!AG13</f>
        <v>0</v>
      </c>
      <c r="AH13" s="188">
        <f>'Odpisy - daňové'!AH13</f>
        <v>0</v>
      </c>
      <c r="AI13" s="188">
        <f>'Odpisy - daňové'!AI13</f>
        <v>0</v>
      </c>
      <c r="AJ13" s="188">
        <f>'Odpisy - daňové'!AJ13</f>
        <v>0</v>
      </c>
      <c r="AK13" s="188">
        <f>'Odpisy - daňové'!AK13</f>
        <v>0</v>
      </c>
      <c r="AL13" s="188">
        <f>'Odpisy - daňové'!AL13</f>
        <v>0</v>
      </c>
      <c r="AM13" s="188">
        <f>'Odpisy - daňové'!AM13</f>
        <v>0</v>
      </c>
      <c r="AN13" s="188">
        <f>'Odpisy - daňové'!AN13</f>
        <v>0</v>
      </c>
      <c r="AO13" s="188">
        <f>'Odpisy - daňové'!AO13</f>
        <v>0</v>
      </c>
      <c r="AP13" s="188">
        <f>'Odpisy - daňové'!AP13</f>
        <v>0</v>
      </c>
    </row>
    <row r="14" spans="1:42" s="80" customFormat="1" x14ac:dyDescent="0.25">
      <c r="A14" s="496" t="s">
        <v>4</v>
      </c>
      <c r="B14" s="496"/>
      <c r="C14" s="79">
        <f>IF(C4="","",SUM(C8:C13))</f>
        <v>0</v>
      </c>
      <c r="D14" s="79">
        <f t="shared" ref="D14:AP14" si="1">IF(D4="","",SUM(D8:D13))</f>
        <v>0</v>
      </c>
      <c r="E14" s="79">
        <f t="shared" si="1"/>
        <v>0</v>
      </c>
      <c r="F14" s="79">
        <f t="shared" si="1"/>
        <v>0</v>
      </c>
      <c r="G14" s="79">
        <f t="shared" si="1"/>
        <v>0</v>
      </c>
      <c r="H14" s="79">
        <f t="shared" si="1"/>
        <v>0</v>
      </c>
      <c r="I14" s="79">
        <f t="shared" si="1"/>
        <v>0</v>
      </c>
      <c r="J14" s="79">
        <f t="shared" si="1"/>
        <v>0</v>
      </c>
      <c r="K14" s="79">
        <f t="shared" si="1"/>
        <v>0</v>
      </c>
      <c r="L14" s="79">
        <f t="shared" si="1"/>
        <v>0</v>
      </c>
      <c r="M14" s="79">
        <f t="shared" si="1"/>
        <v>0</v>
      </c>
      <c r="N14" s="79">
        <f t="shared" si="1"/>
        <v>0</v>
      </c>
      <c r="O14" s="79">
        <f t="shared" si="1"/>
        <v>0</v>
      </c>
      <c r="P14" s="79">
        <f t="shared" si="1"/>
        <v>0</v>
      </c>
      <c r="Q14" s="79">
        <f t="shared" si="1"/>
        <v>0</v>
      </c>
      <c r="R14" s="79">
        <f t="shared" si="1"/>
        <v>0</v>
      </c>
      <c r="S14" s="79">
        <f t="shared" si="1"/>
        <v>0</v>
      </c>
      <c r="T14" s="79">
        <f t="shared" si="1"/>
        <v>0</v>
      </c>
      <c r="U14" s="79">
        <f t="shared" si="1"/>
        <v>0</v>
      </c>
      <c r="V14" s="79">
        <f t="shared" si="1"/>
        <v>0</v>
      </c>
      <c r="W14" s="79">
        <f t="shared" si="1"/>
        <v>0</v>
      </c>
      <c r="X14" s="79">
        <f t="shared" si="1"/>
        <v>0</v>
      </c>
      <c r="Y14" s="79">
        <f t="shared" si="1"/>
        <v>0</v>
      </c>
      <c r="Z14" s="79">
        <f t="shared" si="1"/>
        <v>0</v>
      </c>
      <c r="AA14" s="79">
        <f t="shared" si="1"/>
        <v>0</v>
      </c>
      <c r="AB14" s="79">
        <f t="shared" si="1"/>
        <v>0</v>
      </c>
      <c r="AC14" s="79">
        <f t="shared" si="1"/>
        <v>0</v>
      </c>
      <c r="AD14" s="79">
        <f t="shared" si="1"/>
        <v>0</v>
      </c>
      <c r="AE14" s="79">
        <f t="shared" si="1"/>
        <v>0</v>
      </c>
      <c r="AF14" s="79">
        <f t="shared" si="1"/>
        <v>0</v>
      </c>
      <c r="AG14" s="79">
        <f t="shared" si="1"/>
        <v>0</v>
      </c>
      <c r="AH14" s="79">
        <f t="shared" si="1"/>
        <v>0</v>
      </c>
      <c r="AI14" s="79">
        <f t="shared" si="1"/>
        <v>0</v>
      </c>
      <c r="AJ14" s="79">
        <f t="shared" si="1"/>
        <v>0</v>
      </c>
      <c r="AK14" s="79">
        <f t="shared" si="1"/>
        <v>0</v>
      </c>
      <c r="AL14" s="79">
        <f t="shared" si="1"/>
        <v>0</v>
      </c>
      <c r="AM14" s="79">
        <f t="shared" si="1"/>
        <v>0</v>
      </c>
      <c r="AN14" s="79">
        <f t="shared" si="1"/>
        <v>0</v>
      </c>
      <c r="AO14" s="79">
        <f t="shared" si="1"/>
        <v>0</v>
      </c>
      <c r="AP14" s="79">
        <f t="shared" si="1"/>
        <v>0</v>
      </c>
    </row>
    <row r="15" spans="1:42" s="11" customFormat="1" x14ac:dyDescent="0.25">
      <c r="C15" s="81"/>
      <c r="D15" s="81"/>
      <c r="E15" s="81"/>
      <c r="F15" s="81"/>
      <c r="G15" s="81"/>
      <c r="H15" s="81"/>
      <c r="I15" s="81"/>
      <c r="J15" s="81"/>
      <c r="K15" s="81"/>
      <c r="L15" s="81"/>
      <c r="M15" s="81"/>
      <c r="N15" s="81"/>
      <c r="O15" s="81"/>
      <c r="P15" s="81"/>
      <c r="Q15" s="81"/>
      <c r="R15" s="81"/>
      <c r="S15" s="81"/>
      <c r="T15" s="81"/>
      <c r="U15" s="81"/>
      <c r="V15" s="81"/>
      <c r="W15" s="81"/>
      <c r="X15" s="81"/>
      <c r="Y15" s="81"/>
      <c r="Z15" s="81"/>
      <c r="AA15" s="81"/>
      <c r="AB15" s="81"/>
      <c r="AC15" s="81"/>
      <c r="AD15" s="81"/>
      <c r="AE15" s="81"/>
      <c r="AF15" s="81"/>
      <c r="AG15" s="81"/>
      <c r="AH15" s="81"/>
      <c r="AI15" s="81"/>
      <c r="AJ15" s="81"/>
      <c r="AK15" s="81"/>
      <c r="AL15" s="81"/>
      <c r="AM15" s="81"/>
      <c r="AN15" s="81"/>
      <c r="AO15" s="81"/>
      <c r="AP15" s="81"/>
    </row>
    <row r="16" spans="1:42" s="11" customFormat="1" x14ac:dyDescent="0.25">
      <c r="C16" s="81"/>
      <c r="D16" s="81"/>
      <c r="E16" s="81"/>
      <c r="F16" s="81"/>
      <c r="G16" s="81"/>
      <c r="H16" s="81"/>
      <c r="I16" s="81"/>
      <c r="J16" s="81"/>
      <c r="K16" s="81"/>
      <c r="L16" s="81"/>
      <c r="M16" s="81"/>
      <c r="N16" s="81"/>
      <c r="O16" s="81"/>
      <c r="P16" s="81"/>
      <c r="Q16" s="81"/>
      <c r="R16" s="81"/>
      <c r="S16" s="81"/>
      <c r="T16" s="81"/>
      <c r="U16" s="81"/>
      <c r="V16" s="81"/>
      <c r="W16" s="81"/>
      <c r="X16" s="81"/>
      <c r="Y16" s="81"/>
      <c r="Z16" s="81"/>
      <c r="AA16" s="81"/>
      <c r="AB16" s="81"/>
      <c r="AC16" s="81"/>
      <c r="AD16" s="81"/>
      <c r="AE16" s="81"/>
      <c r="AF16" s="81"/>
      <c r="AG16" s="81"/>
      <c r="AH16" s="81"/>
      <c r="AI16" s="81"/>
      <c r="AJ16" s="81"/>
      <c r="AK16" s="81"/>
      <c r="AL16" s="81"/>
      <c r="AM16" s="81"/>
      <c r="AN16" s="81"/>
      <c r="AO16" s="81"/>
      <c r="AP16" s="81"/>
    </row>
    <row r="17" spans="1:42" s="11" customFormat="1" x14ac:dyDescent="0.25">
      <c r="A17" s="9" t="s">
        <v>5</v>
      </c>
      <c r="C17" s="81"/>
      <c r="D17" s="81"/>
      <c r="E17" s="81"/>
      <c r="F17" s="81"/>
      <c r="G17" s="81"/>
      <c r="H17" s="81"/>
      <c r="I17" s="81"/>
      <c r="J17" s="81"/>
      <c r="K17" s="81"/>
      <c r="L17" s="81"/>
      <c r="M17" s="81"/>
      <c r="N17" s="81"/>
      <c r="O17" s="81"/>
      <c r="P17" s="81"/>
      <c r="Q17" s="81"/>
      <c r="R17" s="81"/>
      <c r="S17" s="81"/>
      <c r="T17" s="81"/>
      <c r="U17" s="81"/>
      <c r="V17" s="81"/>
      <c r="W17" s="81"/>
      <c r="X17" s="81"/>
      <c r="Y17" s="81"/>
      <c r="Z17" s="81"/>
      <c r="AA17" s="81"/>
      <c r="AB17" s="81"/>
      <c r="AC17" s="81"/>
      <c r="AD17" s="81"/>
      <c r="AE17" s="81"/>
      <c r="AF17" s="81"/>
      <c r="AG17" s="81"/>
      <c r="AH17" s="81"/>
      <c r="AI17" s="81"/>
      <c r="AJ17" s="81"/>
      <c r="AK17" s="81"/>
      <c r="AL17" s="81"/>
      <c r="AM17" s="81"/>
      <c r="AN17" s="81"/>
      <c r="AO17" s="81"/>
      <c r="AP17" s="81"/>
    </row>
    <row r="18" spans="1:42" s="78" customFormat="1" ht="26.4" x14ac:dyDescent="0.25">
      <c r="A18" s="77" t="s">
        <v>2</v>
      </c>
      <c r="B18" s="77" t="s">
        <v>3</v>
      </c>
      <c r="C18" s="82"/>
      <c r="D18" s="82"/>
      <c r="E18" s="82"/>
      <c r="F18" s="82"/>
      <c r="G18" s="82"/>
      <c r="H18" s="82"/>
      <c r="I18" s="82"/>
      <c r="J18" s="82"/>
      <c r="K18" s="82"/>
      <c r="L18" s="82"/>
      <c r="M18" s="82"/>
      <c r="N18" s="82"/>
      <c r="O18" s="82"/>
      <c r="P18" s="82"/>
      <c r="Q18" s="82"/>
      <c r="R18" s="82"/>
      <c r="S18" s="82"/>
      <c r="T18" s="82"/>
      <c r="U18" s="82"/>
      <c r="V18" s="82"/>
      <c r="W18" s="82"/>
      <c r="X18" s="82"/>
      <c r="Y18" s="82"/>
      <c r="Z18" s="82"/>
      <c r="AA18" s="82"/>
      <c r="AB18" s="82"/>
      <c r="AC18" s="82"/>
      <c r="AD18" s="82"/>
      <c r="AE18" s="82"/>
      <c r="AF18" s="82"/>
      <c r="AG18" s="82"/>
      <c r="AH18" s="82"/>
      <c r="AI18" s="82"/>
      <c r="AJ18" s="82"/>
      <c r="AK18" s="82"/>
      <c r="AL18" s="82"/>
      <c r="AM18" s="82"/>
      <c r="AN18" s="82"/>
      <c r="AO18" s="82"/>
      <c r="AP18" s="82"/>
    </row>
    <row r="19" spans="1:42" s="78" customFormat="1" x14ac:dyDescent="0.25">
      <c r="A19" s="83">
        <v>1</v>
      </c>
      <c r="B19" s="83">
        <v>4</v>
      </c>
      <c r="C19" s="81">
        <f>IF(C$4="","",IF($D$1=2,"chyba",POM_Odpisy_ZD!D20))</f>
        <v>0</v>
      </c>
      <c r="D19" s="81">
        <f>IF(D$4="","",IF($D$1=2,"chyba",POM_Odpisy_ZD!E20))</f>
        <v>0</v>
      </c>
      <c r="E19" s="81">
        <f>IF(E$4="","",IF($D$1=2,"chyba",POM_Odpisy_ZD!F20))</f>
        <v>0</v>
      </c>
      <c r="F19" s="81">
        <f>IF(F$4="","",IF($D$1=2,"chyba",POM_Odpisy_ZD!G20))</f>
        <v>0</v>
      </c>
      <c r="G19" s="81">
        <f>IF(G$4="","",IF($D$1=2,"chyba",POM_Odpisy_ZD!H20))</f>
        <v>0</v>
      </c>
      <c r="H19" s="81">
        <f>IF(H$4="","",IF($D$1=2,"chyba",POM_Odpisy_ZD!I20))</f>
        <v>0</v>
      </c>
      <c r="I19" s="81">
        <f>IF(I$4="","",IF($D$1=2,"chyba",POM_Odpisy_ZD!J20))</f>
        <v>0</v>
      </c>
      <c r="J19" s="81">
        <f>IF(J$4="","",IF($D$1=2,"chyba",POM_Odpisy_ZD!K20))</f>
        <v>0</v>
      </c>
      <c r="K19" s="81">
        <f>IF(K$4="","",IF($D$1=2,"chyba",POM_Odpisy_ZD!L20))</f>
        <v>0</v>
      </c>
      <c r="L19" s="81">
        <f>IF(L$4="","",IF($D$1=2,"chyba",POM_Odpisy_ZD!M20))</f>
        <v>0</v>
      </c>
      <c r="M19" s="81">
        <f>IF(M$4="","",IF($D$1=2,"chyba",POM_Odpisy_ZD!N20))</f>
        <v>0</v>
      </c>
      <c r="N19" s="81">
        <f>IF(N$4="","",IF($D$1=2,"chyba",POM_Odpisy_ZD!O20))</f>
        <v>0</v>
      </c>
      <c r="O19" s="81">
        <f>IF(O$4="","",IF($D$1=2,"chyba",POM_Odpisy_ZD!P20))</f>
        <v>0</v>
      </c>
      <c r="P19" s="81">
        <f>IF(P$4="","",IF($D$1=2,"chyba",POM_Odpisy_ZD!Q20))</f>
        <v>0</v>
      </c>
      <c r="Q19" s="81">
        <f>IF(Q$4="","",IF($D$1=2,"chyba",POM_Odpisy_ZD!R20))</f>
        <v>0</v>
      </c>
      <c r="R19" s="81">
        <f>IF(R$4="","",IF($D$1=2,"chyba",POM_Odpisy_ZD!S20))</f>
        <v>0</v>
      </c>
      <c r="S19" s="81">
        <f>IF(S$4="","",IF($D$1=2,"chyba",POM_Odpisy_ZD!T20))</f>
        <v>0</v>
      </c>
      <c r="T19" s="81">
        <f>IF(T$4="","",IF($D$1=2,"chyba",POM_Odpisy_ZD!U20))</f>
        <v>0</v>
      </c>
      <c r="U19" s="81">
        <f>IF(U$4="","",IF($D$1=2,"chyba",POM_Odpisy_ZD!V20))</f>
        <v>0</v>
      </c>
      <c r="V19" s="81">
        <f>IF(V$4="","",IF($D$1=2,"chyba",POM_Odpisy_ZD!W20))</f>
        <v>0</v>
      </c>
      <c r="W19" s="81">
        <f>IF(W$4="","",IF($D$1=2,"chyba",POM_Odpisy_ZD!X20))</f>
        <v>0</v>
      </c>
      <c r="X19" s="81">
        <f>IF(X$4="","",IF($D$1=2,"chyba",POM_Odpisy_ZD!Y20))</f>
        <v>0</v>
      </c>
      <c r="Y19" s="81">
        <f>IF(Y$4="","",IF($D$1=2,"chyba",POM_Odpisy_ZD!Z20))</f>
        <v>0</v>
      </c>
      <c r="Z19" s="81">
        <f>IF(Z$4="","",IF($D$1=2,"chyba",POM_Odpisy_ZD!AA20))</f>
        <v>0</v>
      </c>
      <c r="AA19" s="81">
        <f>IF(AA$4="","",IF($D$1=2,"chyba",POM_Odpisy_ZD!AB20))</f>
        <v>0</v>
      </c>
      <c r="AB19" s="81">
        <f>IF(AB$4="","",IF($D$1=2,"chyba",POM_Odpisy_ZD!AC20))</f>
        <v>0</v>
      </c>
      <c r="AC19" s="81">
        <f>IF(AC$4="","",IF($D$1=2,"chyba",POM_Odpisy_ZD!AD20))</f>
        <v>0</v>
      </c>
      <c r="AD19" s="81">
        <f>IF(AD$4="","",IF($D$1=2,"chyba",POM_Odpisy_ZD!AE20))</f>
        <v>0</v>
      </c>
      <c r="AE19" s="81">
        <f>IF(AE$4="","",IF($D$1=2,"chyba",POM_Odpisy_ZD!AF20))</f>
        <v>0</v>
      </c>
      <c r="AF19" s="81">
        <f>IF(AF$4="","",IF($D$1=2,"chyba",POM_Odpisy_ZD!AG20))</f>
        <v>0</v>
      </c>
      <c r="AG19" s="81">
        <f>IF(AG$4="","",IF($D$1=2,"chyba",POM_Odpisy_ZD!AH20))</f>
        <v>0</v>
      </c>
      <c r="AH19" s="81">
        <f>IF(AH$4="","",IF($D$1=2,"chyba",POM_Odpisy_ZD!AI20))</f>
        <v>0</v>
      </c>
      <c r="AI19" s="81">
        <f>IF(AI$4="","",IF($D$1=2,"chyba",POM_Odpisy_ZD!AJ20))</f>
        <v>0</v>
      </c>
      <c r="AJ19" s="81">
        <f>IF(AJ$4="","",IF($D$1=2,"chyba",POM_Odpisy_ZD!AK20))</f>
        <v>0</v>
      </c>
      <c r="AK19" s="81">
        <f>IF(AK$4="","",IF($D$1=2,"chyba",POM_Odpisy_ZD!AL20))</f>
        <v>0</v>
      </c>
      <c r="AL19" s="81">
        <f>IF(AL$4="","",IF($D$1=2,"chyba",POM_Odpisy_ZD!AM20))</f>
        <v>0</v>
      </c>
      <c r="AM19" s="81">
        <f>IF(AM$4="","",IF($D$1=2,"chyba",POM_Odpisy_ZD!AN20))</f>
        <v>0</v>
      </c>
      <c r="AN19" s="81">
        <f>IF(AN$4="","",IF($D$1=2,"chyba",POM_Odpisy_ZD!AO20))</f>
        <v>0</v>
      </c>
      <c r="AO19" s="81">
        <f>IF(AO$4="","",IF($D$1=2,"chyba",POM_Odpisy_ZD!AP20))</f>
        <v>0</v>
      </c>
      <c r="AP19" s="81">
        <f>IF(AP$4="","",IF($D$1=2,"chyba",POM_Odpisy_ZD!AQ20))</f>
        <v>0</v>
      </c>
    </row>
    <row r="20" spans="1:42" s="11" customFormat="1" x14ac:dyDescent="0.25">
      <c r="A20" s="83">
        <v>2</v>
      </c>
      <c r="B20" s="83">
        <v>6</v>
      </c>
      <c r="C20" s="81">
        <f>IF(C$4="","",IF($D$1=2,"chyba",POM_Odpisy_ZD!D21))</f>
        <v>0</v>
      </c>
      <c r="D20" s="81">
        <f>IF(D$4="","",IF($D$1=2,"chyba",POM_Odpisy_ZD!E21))</f>
        <v>0</v>
      </c>
      <c r="E20" s="81">
        <f>IF(E$4="","",IF($D$1=2,"chyba",POM_Odpisy_ZD!F21))</f>
        <v>0</v>
      </c>
      <c r="F20" s="81">
        <f>IF(F$4="","",IF($D$1=2,"chyba",POM_Odpisy_ZD!G21))</f>
        <v>0</v>
      </c>
      <c r="G20" s="81">
        <f>IF(G$4="","",IF($D$1=2,"chyba",POM_Odpisy_ZD!H21))</f>
        <v>0</v>
      </c>
      <c r="H20" s="81">
        <f>IF(H$4="","",IF($D$1=2,"chyba",POM_Odpisy_ZD!I21))</f>
        <v>0</v>
      </c>
      <c r="I20" s="81">
        <f>IF(I$4="","",IF($D$1=2,"chyba",POM_Odpisy_ZD!J21))</f>
        <v>0</v>
      </c>
      <c r="J20" s="81">
        <f>IF(J$4="","",IF($D$1=2,"chyba",POM_Odpisy_ZD!K21))</f>
        <v>0</v>
      </c>
      <c r="K20" s="81">
        <f>IF(K$4="","",IF($D$1=2,"chyba",POM_Odpisy_ZD!L21))</f>
        <v>0</v>
      </c>
      <c r="L20" s="81">
        <f>IF(L$4="","",IF($D$1=2,"chyba",POM_Odpisy_ZD!M21))</f>
        <v>0</v>
      </c>
      <c r="M20" s="81">
        <f>IF(M$4="","",IF($D$1=2,"chyba",POM_Odpisy_ZD!N21))</f>
        <v>0</v>
      </c>
      <c r="N20" s="81">
        <f>IF(N$4="","",IF($D$1=2,"chyba",POM_Odpisy_ZD!O21))</f>
        <v>0</v>
      </c>
      <c r="O20" s="81">
        <f>IF(O$4="","",IF($D$1=2,"chyba",POM_Odpisy_ZD!P21))</f>
        <v>0</v>
      </c>
      <c r="P20" s="81">
        <f>IF(P$4="","",IF($D$1=2,"chyba",POM_Odpisy_ZD!Q21))</f>
        <v>0</v>
      </c>
      <c r="Q20" s="81">
        <f>IF(Q$4="","",IF($D$1=2,"chyba",POM_Odpisy_ZD!R21))</f>
        <v>0</v>
      </c>
      <c r="R20" s="81">
        <f>IF(R$4="","",IF($D$1=2,"chyba",POM_Odpisy_ZD!S21))</f>
        <v>0</v>
      </c>
      <c r="S20" s="81">
        <f>IF(S$4="","",IF($D$1=2,"chyba",POM_Odpisy_ZD!T21))</f>
        <v>0</v>
      </c>
      <c r="T20" s="81">
        <f>IF(T$4="","",IF($D$1=2,"chyba",POM_Odpisy_ZD!U21))</f>
        <v>0</v>
      </c>
      <c r="U20" s="81">
        <f>IF(U$4="","",IF($D$1=2,"chyba",POM_Odpisy_ZD!V21))</f>
        <v>0</v>
      </c>
      <c r="V20" s="81">
        <f>IF(V$4="","",IF($D$1=2,"chyba",POM_Odpisy_ZD!W21))</f>
        <v>0</v>
      </c>
      <c r="W20" s="81">
        <f>IF(W$4="","",IF($D$1=2,"chyba",POM_Odpisy_ZD!X21))</f>
        <v>0</v>
      </c>
      <c r="X20" s="81">
        <f>IF(X$4="","",IF($D$1=2,"chyba",POM_Odpisy_ZD!Y21))</f>
        <v>0</v>
      </c>
      <c r="Y20" s="81">
        <f>IF(Y$4="","",IF($D$1=2,"chyba",POM_Odpisy_ZD!Z21))</f>
        <v>0</v>
      </c>
      <c r="Z20" s="81">
        <f>IF(Z$4="","",IF($D$1=2,"chyba",POM_Odpisy_ZD!AA21))</f>
        <v>0</v>
      </c>
      <c r="AA20" s="81">
        <f>IF(AA$4="","",IF($D$1=2,"chyba",POM_Odpisy_ZD!AB21))</f>
        <v>0</v>
      </c>
      <c r="AB20" s="81">
        <f>IF(AB$4="","",IF($D$1=2,"chyba",POM_Odpisy_ZD!AC21))</f>
        <v>0</v>
      </c>
      <c r="AC20" s="81">
        <f>IF(AC$4="","",IF($D$1=2,"chyba",POM_Odpisy_ZD!AD21))</f>
        <v>0</v>
      </c>
      <c r="AD20" s="81">
        <f>IF(AD$4="","",IF($D$1=2,"chyba",POM_Odpisy_ZD!AE21))</f>
        <v>0</v>
      </c>
      <c r="AE20" s="81">
        <f>IF(AE$4="","",IF($D$1=2,"chyba",POM_Odpisy_ZD!AF21))</f>
        <v>0</v>
      </c>
      <c r="AF20" s="81">
        <f>IF(AF$4="","",IF($D$1=2,"chyba",POM_Odpisy_ZD!AG21))</f>
        <v>0</v>
      </c>
      <c r="AG20" s="81">
        <f>IF(AG$4="","",IF($D$1=2,"chyba",POM_Odpisy_ZD!AH21))</f>
        <v>0</v>
      </c>
      <c r="AH20" s="81">
        <f>IF(AH$4="","",IF($D$1=2,"chyba",POM_Odpisy_ZD!AI21))</f>
        <v>0</v>
      </c>
      <c r="AI20" s="81">
        <f>IF(AI$4="","",IF($D$1=2,"chyba",POM_Odpisy_ZD!AJ21))</f>
        <v>0</v>
      </c>
      <c r="AJ20" s="81">
        <f>IF(AJ$4="","",IF($D$1=2,"chyba",POM_Odpisy_ZD!AK21))</f>
        <v>0</v>
      </c>
      <c r="AK20" s="81">
        <f>IF(AK$4="","",IF($D$1=2,"chyba",POM_Odpisy_ZD!AL21))</f>
        <v>0</v>
      </c>
      <c r="AL20" s="81">
        <f>IF(AL$4="","",IF($D$1=2,"chyba",POM_Odpisy_ZD!AM21))</f>
        <v>0</v>
      </c>
      <c r="AM20" s="81">
        <f>IF(AM$4="","",IF($D$1=2,"chyba",POM_Odpisy_ZD!AN21))</f>
        <v>0</v>
      </c>
      <c r="AN20" s="81">
        <f>IF(AN$4="","",IF($D$1=2,"chyba",POM_Odpisy_ZD!AO21))</f>
        <v>0</v>
      </c>
      <c r="AO20" s="81">
        <f>IF(AO$4="","",IF($D$1=2,"chyba",POM_Odpisy_ZD!AP21))</f>
        <v>0</v>
      </c>
      <c r="AP20" s="81">
        <f>IF(AP$4="","",IF($D$1=2,"chyba",POM_Odpisy_ZD!AQ21))</f>
        <v>0</v>
      </c>
    </row>
    <row r="21" spans="1:42" s="11" customFormat="1" x14ac:dyDescent="0.25">
      <c r="A21" s="83">
        <v>3</v>
      </c>
      <c r="B21" s="83">
        <v>8</v>
      </c>
      <c r="C21" s="81">
        <f>IF(C$4="","",IF($D$1=2,"chyba",POM_Odpisy_ZD!D22))</f>
        <v>0</v>
      </c>
      <c r="D21" s="81">
        <f>IF(D$4="","",IF($D$1=2,"chyba",POM_Odpisy_ZD!E22))</f>
        <v>0</v>
      </c>
      <c r="E21" s="81">
        <f>IF(E$4="","",IF($D$1=2,"chyba",POM_Odpisy_ZD!F22))</f>
        <v>0</v>
      </c>
      <c r="F21" s="81">
        <f>IF(F$4="","",IF($D$1=2,"chyba",POM_Odpisy_ZD!G22))</f>
        <v>0</v>
      </c>
      <c r="G21" s="81">
        <f>IF(G$4="","",IF($D$1=2,"chyba",POM_Odpisy_ZD!H22))</f>
        <v>0</v>
      </c>
      <c r="H21" s="81">
        <f>IF(H$4="","",IF($D$1=2,"chyba",POM_Odpisy_ZD!I22))</f>
        <v>0</v>
      </c>
      <c r="I21" s="81">
        <f>IF(I$4="","",IF($D$1=2,"chyba",POM_Odpisy_ZD!J22))</f>
        <v>0</v>
      </c>
      <c r="J21" s="81">
        <f>IF(J$4="","",IF($D$1=2,"chyba",POM_Odpisy_ZD!K22))</f>
        <v>0</v>
      </c>
      <c r="K21" s="81">
        <f>IF(K$4="","",IF($D$1=2,"chyba",POM_Odpisy_ZD!L22))</f>
        <v>0</v>
      </c>
      <c r="L21" s="81">
        <f>IF(L$4="","",IF($D$1=2,"chyba",POM_Odpisy_ZD!M22))</f>
        <v>0</v>
      </c>
      <c r="M21" s="81">
        <f>IF(M$4="","",IF($D$1=2,"chyba",POM_Odpisy_ZD!N22))</f>
        <v>0</v>
      </c>
      <c r="N21" s="81">
        <f>IF(N$4="","",IF($D$1=2,"chyba",POM_Odpisy_ZD!O22))</f>
        <v>0</v>
      </c>
      <c r="O21" s="81">
        <f>IF(O$4="","",IF($D$1=2,"chyba",POM_Odpisy_ZD!P22))</f>
        <v>0</v>
      </c>
      <c r="P21" s="81">
        <f>IF(P$4="","",IF($D$1=2,"chyba",POM_Odpisy_ZD!Q22))</f>
        <v>0</v>
      </c>
      <c r="Q21" s="81">
        <f>IF(Q$4="","",IF($D$1=2,"chyba",POM_Odpisy_ZD!R22))</f>
        <v>0</v>
      </c>
      <c r="R21" s="81">
        <f>IF(R$4="","",IF($D$1=2,"chyba",POM_Odpisy_ZD!S22))</f>
        <v>0</v>
      </c>
      <c r="S21" s="81">
        <f>IF(S$4="","",IF($D$1=2,"chyba",POM_Odpisy_ZD!T22))</f>
        <v>0</v>
      </c>
      <c r="T21" s="81">
        <f>IF(T$4="","",IF($D$1=2,"chyba",POM_Odpisy_ZD!U22))</f>
        <v>0</v>
      </c>
      <c r="U21" s="81">
        <f>IF(U$4="","",IF($D$1=2,"chyba",POM_Odpisy_ZD!V22))</f>
        <v>0</v>
      </c>
      <c r="V21" s="81">
        <f>IF(V$4="","",IF($D$1=2,"chyba",POM_Odpisy_ZD!W22))</f>
        <v>0</v>
      </c>
      <c r="W21" s="81">
        <f>IF(W$4="","",IF($D$1=2,"chyba",POM_Odpisy_ZD!X22))</f>
        <v>0</v>
      </c>
      <c r="X21" s="81">
        <f>IF(X$4="","",IF($D$1=2,"chyba",POM_Odpisy_ZD!Y22))</f>
        <v>0</v>
      </c>
      <c r="Y21" s="81">
        <f>IF(Y$4="","",IF($D$1=2,"chyba",POM_Odpisy_ZD!Z22))</f>
        <v>0</v>
      </c>
      <c r="Z21" s="81">
        <f>IF(Z$4="","",IF($D$1=2,"chyba",POM_Odpisy_ZD!AA22))</f>
        <v>0</v>
      </c>
      <c r="AA21" s="81">
        <f>IF(AA$4="","",IF($D$1=2,"chyba",POM_Odpisy_ZD!AB22))</f>
        <v>0</v>
      </c>
      <c r="AB21" s="81">
        <f>IF(AB$4="","",IF($D$1=2,"chyba",POM_Odpisy_ZD!AC22))</f>
        <v>0</v>
      </c>
      <c r="AC21" s="81">
        <f>IF(AC$4="","",IF($D$1=2,"chyba",POM_Odpisy_ZD!AD22))</f>
        <v>0</v>
      </c>
      <c r="AD21" s="81">
        <f>IF(AD$4="","",IF($D$1=2,"chyba",POM_Odpisy_ZD!AE22))</f>
        <v>0</v>
      </c>
      <c r="AE21" s="81">
        <f>IF(AE$4="","",IF($D$1=2,"chyba",POM_Odpisy_ZD!AF22))</f>
        <v>0</v>
      </c>
      <c r="AF21" s="81">
        <f>IF(AF$4="","",IF($D$1=2,"chyba",POM_Odpisy_ZD!AG22))</f>
        <v>0</v>
      </c>
      <c r="AG21" s="81">
        <f>IF(AG$4="","",IF($D$1=2,"chyba",POM_Odpisy_ZD!AH22))</f>
        <v>0</v>
      </c>
      <c r="AH21" s="81">
        <f>IF(AH$4="","",IF($D$1=2,"chyba",POM_Odpisy_ZD!AI22))</f>
        <v>0</v>
      </c>
      <c r="AI21" s="81">
        <f>IF(AI$4="","",IF($D$1=2,"chyba",POM_Odpisy_ZD!AJ22))</f>
        <v>0</v>
      </c>
      <c r="AJ21" s="81">
        <f>IF(AJ$4="","",IF($D$1=2,"chyba",POM_Odpisy_ZD!AK22))</f>
        <v>0</v>
      </c>
      <c r="AK21" s="81">
        <f>IF(AK$4="","",IF($D$1=2,"chyba",POM_Odpisy_ZD!AL22))</f>
        <v>0</v>
      </c>
      <c r="AL21" s="81">
        <f>IF(AL$4="","",IF($D$1=2,"chyba",POM_Odpisy_ZD!AM22))</f>
        <v>0</v>
      </c>
      <c r="AM21" s="81">
        <f>IF(AM$4="","",IF($D$1=2,"chyba",POM_Odpisy_ZD!AN22))</f>
        <v>0</v>
      </c>
      <c r="AN21" s="81">
        <f>IF(AN$4="","",IF($D$1=2,"chyba",POM_Odpisy_ZD!AO22))</f>
        <v>0</v>
      </c>
      <c r="AO21" s="81">
        <f>IF(AO$4="","",IF($D$1=2,"chyba",POM_Odpisy_ZD!AP22))</f>
        <v>0</v>
      </c>
      <c r="AP21" s="81">
        <f>IF(AP$4="","",IF($D$1=2,"chyba",POM_Odpisy_ZD!AQ22))</f>
        <v>0</v>
      </c>
    </row>
    <row r="22" spans="1:42" s="11" customFormat="1" x14ac:dyDescent="0.25">
      <c r="A22" s="83">
        <v>4</v>
      </c>
      <c r="B22" s="83">
        <v>12</v>
      </c>
      <c r="C22" s="81">
        <f>IF(C$4="","",IF($D$1=2,"chyba",POM_Odpisy_ZD!D23))</f>
        <v>0</v>
      </c>
      <c r="D22" s="81">
        <f>IF(D$4="","",IF($D$1=2,"chyba",POM_Odpisy_ZD!E23))</f>
        <v>0</v>
      </c>
      <c r="E22" s="81">
        <f>IF(E$4="","",IF($D$1=2,"chyba",POM_Odpisy_ZD!F23))</f>
        <v>0</v>
      </c>
      <c r="F22" s="81">
        <f>IF(F$4="","",IF($D$1=2,"chyba",POM_Odpisy_ZD!G23))</f>
        <v>0</v>
      </c>
      <c r="G22" s="81">
        <f>IF(G$4="","",IF($D$1=2,"chyba",POM_Odpisy_ZD!H23))</f>
        <v>0</v>
      </c>
      <c r="H22" s="81">
        <f>IF(H$4="","",IF($D$1=2,"chyba",POM_Odpisy_ZD!I23))</f>
        <v>0</v>
      </c>
      <c r="I22" s="81">
        <f>IF(I$4="","",IF($D$1=2,"chyba",POM_Odpisy_ZD!J23))</f>
        <v>0</v>
      </c>
      <c r="J22" s="81">
        <f>IF(J$4="","",IF($D$1=2,"chyba",POM_Odpisy_ZD!K23))</f>
        <v>0</v>
      </c>
      <c r="K22" s="81">
        <f>IF(K$4="","",IF($D$1=2,"chyba",POM_Odpisy_ZD!L23))</f>
        <v>0</v>
      </c>
      <c r="L22" s="81">
        <f>IF(L$4="","",IF($D$1=2,"chyba",POM_Odpisy_ZD!M23))</f>
        <v>0</v>
      </c>
      <c r="M22" s="81">
        <f>IF(M$4="","",IF($D$1=2,"chyba",POM_Odpisy_ZD!N23))</f>
        <v>0</v>
      </c>
      <c r="N22" s="81">
        <f>IF(N$4="","",IF($D$1=2,"chyba",POM_Odpisy_ZD!O23))</f>
        <v>0</v>
      </c>
      <c r="O22" s="81">
        <f>IF(O$4="","",IF($D$1=2,"chyba",POM_Odpisy_ZD!P23))</f>
        <v>0</v>
      </c>
      <c r="P22" s="81">
        <f>IF(P$4="","",IF($D$1=2,"chyba",POM_Odpisy_ZD!Q23))</f>
        <v>0</v>
      </c>
      <c r="Q22" s="81">
        <f>IF(Q$4="","",IF($D$1=2,"chyba",POM_Odpisy_ZD!R23))</f>
        <v>0</v>
      </c>
      <c r="R22" s="81">
        <f>IF(R$4="","",IF($D$1=2,"chyba",POM_Odpisy_ZD!S23))</f>
        <v>0</v>
      </c>
      <c r="S22" s="81">
        <f>IF(S$4="","",IF($D$1=2,"chyba",POM_Odpisy_ZD!T23))</f>
        <v>0</v>
      </c>
      <c r="T22" s="81">
        <f>IF(T$4="","",IF($D$1=2,"chyba",POM_Odpisy_ZD!U23))</f>
        <v>0</v>
      </c>
      <c r="U22" s="81">
        <f>IF(U$4="","",IF($D$1=2,"chyba",POM_Odpisy_ZD!V23))</f>
        <v>0</v>
      </c>
      <c r="V22" s="81">
        <f>IF(V$4="","",IF($D$1=2,"chyba",POM_Odpisy_ZD!W23))</f>
        <v>0</v>
      </c>
      <c r="W22" s="81">
        <f>IF(W$4="","",IF($D$1=2,"chyba",POM_Odpisy_ZD!X23))</f>
        <v>0</v>
      </c>
      <c r="X22" s="81">
        <f>IF(X$4="","",IF($D$1=2,"chyba",POM_Odpisy_ZD!Y23))</f>
        <v>0</v>
      </c>
      <c r="Y22" s="81">
        <f>IF(Y$4="","",IF($D$1=2,"chyba",POM_Odpisy_ZD!Z23))</f>
        <v>0</v>
      </c>
      <c r="Z22" s="81">
        <f>IF(Z$4="","",IF($D$1=2,"chyba",POM_Odpisy_ZD!AA23))</f>
        <v>0</v>
      </c>
      <c r="AA22" s="81">
        <f>IF(AA$4="","",IF($D$1=2,"chyba",POM_Odpisy_ZD!AB23))</f>
        <v>0</v>
      </c>
      <c r="AB22" s="81">
        <f>IF(AB$4="","",IF($D$1=2,"chyba",POM_Odpisy_ZD!AC23))</f>
        <v>0</v>
      </c>
      <c r="AC22" s="81">
        <f>IF(AC$4="","",IF($D$1=2,"chyba",POM_Odpisy_ZD!AD23))</f>
        <v>0</v>
      </c>
      <c r="AD22" s="81">
        <f>IF(AD$4="","",IF($D$1=2,"chyba",POM_Odpisy_ZD!AE23))</f>
        <v>0</v>
      </c>
      <c r="AE22" s="81">
        <f>IF(AE$4="","",IF($D$1=2,"chyba",POM_Odpisy_ZD!AF23))</f>
        <v>0</v>
      </c>
      <c r="AF22" s="81">
        <f>IF(AF$4="","",IF($D$1=2,"chyba",POM_Odpisy_ZD!AG23))</f>
        <v>0</v>
      </c>
      <c r="AG22" s="81">
        <f>IF(AG$4="","",IF($D$1=2,"chyba",POM_Odpisy_ZD!AH23))</f>
        <v>0</v>
      </c>
      <c r="AH22" s="81">
        <f>IF(AH$4="","",IF($D$1=2,"chyba",POM_Odpisy_ZD!AI23))</f>
        <v>0</v>
      </c>
      <c r="AI22" s="81">
        <f>IF(AI$4="","",IF($D$1=2,"chyba",POM_Odpisy_ZD!AJ23))</f>
        <v>0</v>
      </c>
      <c r="AJ22" s="81">
        <f>IF(AJ$4="","",IF($D$1=2,"chyba",POM_Odpisy_ZD!AK23))</f>
        <v>0</v>
      </c>
      <c r="AK22" s="81">
        <f>IF(AK$4="","",IF($D$1=2,"chyba",POM_Odpisy_ZD!AL23))</f>
        <v>0</v>
      </c>
      <c r="AL22" s="81">
        <f>IF(AL$4="","",IF($D$1=2,"chyba",POM_Odpisy_ZD!AM23))</f>
        <v>0</v>
      </c>
      <c r="AM22" s="81">
        <f>IF(AM$4="","",IF($D$1=2,"chyba",POM_Odpisy_ZD!AN23))</f>
        <v>0</v>
      </c>
      <c r="AN22" s="81">
        <f>IF(AN$4="","",IF($D$1=2,"chyba",POM_Odpisy_ZD!AO23))</f>
        <v>0</v>
      </c>
      <c r="AO22" s="81">
        <f>IF(AO$4="","",IF($D$1=2,"chyba",POM_Odpisy_ZD!AP23))</f>
        <v>0</v>
      </c>
      <c r="AP22" s="81">
        <f>IF(AP$4="","",IF($D$1=2,"chyba",POM_Odpisy_ZD!AQ23))</f>
        <v>0</v>
      </c>
    </row>
    <row r="23" spans="1:42" s="11" customFormat="1" x14ac:dyDescent="0.25">
      <c r="A23" s="83">
        <v>5</v>
      </c>
      <c r="B23" s="83">
        <v>20</v>
      </c>
      <c r="C23" s="81">
        <f>IF(C$4="","",IF($D$1=2,"chyba",POM_Odpisy_ZD!D24))</f>
        <v>0</v>
      </c>
      <c r="D23" s="81">
        <f>IF(D$4="","",IF($D$1=2,"chyba",POM_Odpisy_ZD!E24))</f>
        <v>0</v>
      </c>
      <c r="E23" s="81">
        <f>IF(E$4="","",IF($D$1=2,"chyba",POM_Odpisy_ZD!F24))</f>
        <v>0</v>
      </c>
      <c r="F23" s="81">
        <f>IF(F$4="","",IF($D$1=2,"chyba",POM_Odpisy_ZD!G24))</f>
        <v>0</v>
      </c>
      <c r="G23" s="81">
        <f>IF(G$4="","",IF($D$1=2,"chyba",POM_Odpisy_ZD!H24))</f>
        <v>0</v>
      </c>
      <c r="H23" s="81">
        <f>IF(H$4="","",IF($D$1=2,"chyba",POM_Odpisy_ZD!I24))</f>
        <v>0</v>
      </c>
      <c r="I23" s="81">
        <f>IF(I$4="","",IF($D$1=2,"chyba",POM_Odpisy_ZD!J24))</f>
        <v>0</v>
      </c>
      <c r="J23" s="81">
        <f>IF(J$4="","",IF($D$1=2,"chyba",POM_Odpisy_ZD!K24))</f>
        <v>0</v>
      </c>
      <c r="K23" s="81">
        <f>IF(K$4="","",IF($D$1=2,"chyba",POM_Odpisy_ZD!L24))</f>
        <v>0</v>
      </c>
      <c r="L23" s="81">
        <f>IF(L$4="","",IF($D$1=2,"chyba",POM_Odpisy_ZD!M24))</f>
        <v>0</v>
      </c>
      <c r="M23" s="81">
        <f>IF(M$4="","",IF($D$1=2,"chyba",POM_Odpisy_ZD!N24))</f>
        <v>0</v>
      </c>
      <c r="N23" s="81">
        <f>IF(N$4="","",IF($D$1=2,"chyba",POM_Odpisy_ZD!O24))</f>
        <v>0</v>
      </c>
      <c r="O23" s="81">
        <f>IF(O$4="","",IF($D$1=2,"chyba",POM_Odpisy_ZD!P24))</f>
        <v>0</v>
      </c>
      <c r="P23" s="81">
        <f>IF(P$4="","",IF($D$1=2,"chyba",POM_Odpisy_ZD!Q24))</f>
        <v>0</v>
      </c>
      <c r="Q23" s="81">
        <f>IF(Q$4="","",IF($D$1=2,"chyba",POM_Odpisy_ZD!R24))</f>
        <v>0</v>
      </c>
      <c r="R23" s="81">
        <f>IF(R$4="","",IF($D$1=2,"chyba",POM_Odpisy_ZD!S24))</f>
        <v>0</v>
      </c>
      <c r="S23" s="81">
        <f>IF(S$4="","",IF($D$1=2,"chyba",POM_Odpisy_ZD!T24))</f>
        <v>0</v>
      </c>
      <c r="T23" s="81">
        <f>IF(T$4="","",IF($D$1=2,"chyba",POM_Odpisy_ZD!U24))</f>
        <v>0</v>
      </c>
      <c r="U23" s="81">
        <f>IF(U$4="","",IF($D$1=2,"chyba",POM_Odpisy_ZD!V24))</f>
        <v>0</v>
      </c>
      <c r="V23" s="81">
        <f>IF(V$4="","",IF($D$1=2,"chyba",POM_Odpisy_ZD!W24))</f>
        <v>0</v>
      </c>
      <c r="W23" s="81">
        <f>IF(W$4="","",IF($D$1=2,"chyba",POM_Odpisy_ZD!X24))</f>
        <v>0</v>
      </c>
      <c r="X23" s="81">
        <f>IF(X$4="","",IF($D$1=2,"chyba",POM_Odpisy_ZD!Y24))</f>
        <v>0</v>
      </c>
      <c r="Y23" s="81">
        <f>IF(Y$4="","",IF($D$1=2,"chyba",POM_Odpisy_ZD!Z24))</f>
        <v>0</v>
      </c>
      <c r="Z23" s="81">
        <f>IF(Z$4="","",IF($D$1=2,"chyba",POM_Odpisy_ZD!AA24))</f>
        <v>0</v>
      </c>
      <c r="AA23" s="81">
        <f>IF(AA$4="","",IF($D$1=2,"chyba",POM_Odpisy_ZD!AB24))</f>
        <v>0</v>
      </c>
      <c r="AB23" s="81">
        <f>IF(AB$4="","",IF($D$1=2,"chyba",POM_Odpisy_ZD!AC24))</f>
        <v>0</v>
      </c>
      <c r="AC23" s="81">
        <f>IF(AC$4="","",IF($D$1=2,"chyba",POM_Odpisy_ZD!AD24))</f>
        <v>0</v>
      </c>
      <c r="AD23" s="81">
        <f>IF(AD$4="","",IF($D$1=2,"chyba",POM_Odpisy_ZD!AE24))</f>
        <v>0</v>
      </c>
      <c r="AE23" s="81">
        <f>IF(AE$4="","",IF($D$1=2,"chyba",POM_Odpisy_ZD!AF24))</f>
        <v>0</v>
      </c>
      <c r="AF23" s="81">
        <f>IF(AF$4="","",IF($D$1=2,"chyba",POM_Odpisy_ZD!AG24))</f>
        <v>0</v>
      </c>
      <c r="AG23" s="81">
        <f>IF(AG$4="","",IF($D$1=2,"chyba",POM_Odpisy_ZD!AH24))</f>
        <v>0</v>
      </c>
      <c r="AH23" s="81">
        <f>IF(AH$4="","",IF($D$1=2,"chyba",POM_Odpisy_ZD!AI24))</f>
        <v>0</v>
      </c>
      <c r="AI23" s="81">
        <f>IF(AI$4="","",IF($D$1=2,"chyba",POM_Odpisy_ZD!AJ24))</f>
        <v>0</v>
      </c>
      <c r="AJ23" s="81">
        <f>IF(AJ$4="","",IF($D$1=2,"chyba",POM_Odpisy_ZD!AK24))</f>
        <v>0</v>
      </c>
      <c r="AK23" s="81">
        <f>IF(AK$4="","",IF($D$1=2,"chyba",POM_Odpisy_ZD!AL24))</f>
        <v>0</v>
      </c>
      <c r="AL23" s="81">
        <f>IF(AL$4="","",IF($D$1=2,"chyba",POM_Odpisy_ZD!AM24))</f>
        <v>0</v>
      </c>
      <c r="AM23" s="81">
        <f>IF(AM$4="","",IF($D$1=2,"chyba",POM_Odpisy_ZD!AN24))</f>
        <v>0</v>
      </c>
      <c r="AN23" s="81">
        <f>IF(AN$4="","",IF($D$1=2,"chyba",POM_Odpisy_ZD!AO24))</f>
        <v>0</v>
      </c>
      <c r="AO23" s="81">
        <f>IF(AO$4="","",IF($D$1=2,"chyba",POM_Odpisy_ZD!AP24))</f>
        <v>0</v>
      </c>
      <c r="AP23" s="81">
        <f>IF(AP$4="","",IF($D$1=2,"chyba",POM_Odpisy_ZD!AQ24))</f>
        <v>0</v>
      </c>
    </row>
    <row r="24" spans="1:42" s="11" customFormat="1" x14ac:dyDescent="0.25">
      <c r="A24" s="83">
        <v>6</v>
      </c>
      <c r="B24" s="83">
        <v>40</v>
      </c>
      <c r="C24" s="81">
        <f>IF(C$4="","",IF($D$1=2,"chyba",POM_Odpisy_ZD!D25))</f>
        <v>0</v>
      </c>
      <c r="D24" s="81">
        <f>IF(D$4="","",IF($D$1=2,"chyba",POM_Odpisy_ZD!E25))</f>
        <v>0</v>
      </c>
      <c r="E24" s="81">
        <f>IF(E$4="","",IF($D$1=2,"chyba",POM_Odpisy_ZD!F25))</f>
        <v>0</v>
      </c>
      <c r="F24" s="81">
        <f>IF(F$4="","",IF($D$1=2,"chyba",POM_Odpisy_ZD!G25))</f>
        <v>0</v>
      </c>
      <c r="G24" s="81">
        <f>IF(G$4="","",IF($D$1=2,"chyba",POM_Odpisy_ZD!H25))</f>
        <v>0</v>
      </c>
      <c r="H24" s="81">
        <f>IF(H$4="","",IF($D$1=2,"chyba",POM_Odpisy_ZD!I25))</f>
        <v>0</v>
      </c>
      <c r="I24" s="81">
        <f>IF(I$4="","",IF($D$1=2,"chyba",POM_Odpisy_ZD!J25))</f>
        <v>0</v>
      </c>
      <c r="J24" s="81">
        <f>IF(J$4="","",IF($D$1=2,"chyba",POM_Odpisy_ZD!K25))</f>
        <v>0</v>
      </c>
      <c r="K24" s="81">
        <f>IF(K$4="","",IF($D$1=2,"chyba",POM_Odpisy_ZD!L25))</f>
        <v>0</v>
      </c>
      <c r="L24" s="81">
        <f>IF(L$4="","",IF($D$1=2,"chyba",POM_Odpisy_ZD!M25))</f>
        <v>0</v>
      </c>
      <c r="M24" s="81">
        <f>IF(M$4="","",IF($D$1=2,"chyba",POM_Odpisy_ZD!N25))</f>
        <v>0</v>
      </c>
      <c r="N24" s="81">
        <f>IF(N$4="","",IF($D$1=2,"chyba",POM_Odpisy_ZD!O25))</f>
        <v>0</v>
      </c>
      <c r="O24" s="81">
        <f>IF(O$4="","",IF($D$1=2,"chyba",POM_Odpisy_ZD!P25))</f>
        <v>0</v>
      </c>
      <c r="P24" s="81">
        <f>IF(P$4="","",IF($D$1=2,"chyba",POM_Odpisy_ZD!Q25))</f>
        <v>0</v>
      </c>
      <c r="Q24" s="81">
        <f>IF(Q$4="","",IF($D$1=2,"chyba",POM_Odpisy_ZD!R25))</f>
        <v>0</v>
      </c>
      <c r="R24" s="81">
        <f>IF(R$4="","",IF($D$1=2,"chyba",POM_Odpisy_ZD!S25))</f>
        <v>0</v>
      </c>
      <c r="S24" s="81">
        <f>IF(S$4="","",IF($D$1=2,"chyba",POM_Odpisy_ZD!T25))</f>
        <v>0</v>
      </c>
      <c r="T24" s="81">
        <f>IF(T$4="","",IF($D$1=2,"chyba",POM_Odpisy_ZD!U25))</f>
        <v>0</v>
      </c>
      <c r="U24" s="81">
        <f>IF(U$4="","",IF($D$1=2,"chyba",POM_Odpisy_ZD!V25))</f>
        <v>0</v>
      </c>
      <c r="V24" s="81">
        <f>IF(V$4="","",IF($D$1=2,"chyba",POM_Odpisy_ZD!W25))</f>
        <v>0</v>
      </c>
      <c r="W24" s="81">
        <f>IF(W$4="","",IF($D$1=2,"chyba",POM_Odpisy_ZD!X25))</f>
        <v>0</v>
      </c>
      <c r="X24" s="81">
        <f>IF(X$4="","",IF($D$1=2,"chyba",POM_Odpisy_ZD!Y25))</f>
        <v>0</v>
      </c>
      <c r="Y24" s="81">
        <f>IF(Y$4="","",IF($D$1=2,"chyba",POM_Odpisy_ZD!Z25))</f>
        <v>0</v>
      </c>
      <c r="Z24" s="81">
        <f>IF(Z$4="","",IF($D$1=2,"chyba",POM_Odpisy_ZD!AA25))</f>
        <v>0</v>
      </c>
      <c r="AA24" s="81">
        <f>IF(AA$4="","",IF($D$1=2,"chyba",POM_Odpisy_ZD!AB25))</f>
        <v>0</v>
      </c>
      <c r="AB24" s="81">
        <f>IF(AB$4="","",IF($D$1=2,"chyba",POM_Odpisy_ZD!AC25))</f>
        <v>0</v>
      </c>
      <c r="AC24" s="81">
        <f>IF(AC$4="","",IF($D$1=2,"chyba",POM_Odpisy_ZD!AD25))</f>
        <v>0</v>
      </c>
      <c r="AD24" s="81">
        <f>IF(AD$4="","",IF($D$1=2,"chyba",POM_Odpisy_ZD!AE25))</f>
        <v>0</v>
      </c>
      <c r="AE24" s="81">
        <f>IF(AE$4="","",IF($D$1=2,"chyba",POM_Odpisy_ZD!AF25))</f>
        <v>0</v>
      </c>
      <c r="AF24" s="81">
        <f>IF(AF$4="","",IF($D$1=2,"chyba",POM_Odpisy_ZD!AG25))</f>
        <v>0</v>
      </c>
      <c r="AG24" s="81">
        <f>IF(AG$4="","",IF($D$1=2,"chyba",POM_Odpisy_ZD!AH25))</f>
        <v>0</v>
      </c>
      <c r="AH24" s="81">
        <f>IF(AH$4="","",IF($D$1=2,"chyba",POM_Odpisy_ZD!AI25))</f>
        <v>0</v>
      </c>
      <c r="AI24" s="81">
        <f>IF(AI$4="","",IF($D$1=2,"chyba",POM_Odpisy_ZD!AJ25))</f>
        <v>0</v>
      </c>
      <c r="AJ24" s="81">
        <f>IF(AJ$4="","",IF($D$1=2,"chyba",POM_Odpisy_ZD!AK25))</f>
        <v>0</v>
      </c>
      <c r="AK24" s="81">
        <f>IF(AK$4="","",IF($D$1=2,"chyba",POM_Odpisy_ZD!AL25))</f>
        <v>0</v>
      </c>
      <c r="AL24" s="81">
        <f>IF(AL$4="","",IF($D$1=2,"chyba",POM_Odpisy_ZD!AM25))</f>
        <v>0</v>
      </c>
      <c r="AM24" s="81">
        <f>IF(AM$4="","",IF($D$1=2,"chyba",POM_Odpisy_ZD!AN25))</f>
        <v>0</v>
      </c>
      <c r="AN24" s="81">
        <f>IF(AN$4="","",IF($D$1=2,"chyba",POM_Odpisy_ZD!AO25))</f>
        <v>0</v>
      </c>
      <c r="AO24" s="81">
        <f>IF(AO$4="","",IF($D$1=2,"chyba",POM_Odpisy_ZD!AP25))</f>
        <v>0</v>
      </c>
      <c r="AP24" s="81">
        <f>IF(AP$4="","",IF($D$1=2,"chyba",POM_Odpisy_ZD!AQ25))</f>
        <v>0</v>
      </c>
    </row>
    <row r="25" spans="1:42" s="9" customFormat="1" x14ac:dyDescent="0.25">
      <c r="A25" s="497" t="s">
        <v>4</v>
      </c>
      <c r="B25" s="497"/>
      <c r="C25" s="84">
        <f>IF(C4="","",SUM(C19:C24))</f>
        <v>0</v>
      </c>
      <c r="D25" s="84">
        <f t="shared" ref="D25:AP25" si="2">IF(D4="","",SUM(D19:D24))</f>
        <v>0</v>
      </c>
      <c r="E25" s="84">
        <f t="shared" si="2"/>
        <v>0</v>
      </c>
      <c r="F25" s="84">
        <f t="shared" si="2"/>
        <v>0</v>
      </c>
      <c r="G25" s="84">
        <f t="shared" si="2"/>
        <v>0</v>
      </c>
      <c r="H25" s="84">
        <f t="shared" si="2"/>
        <v>0</v>
      </c>
      <c r="I25" s="84">
        <f t="shared" si="2"/>
        <v>0</v>
      </c>
      <c r="J25" s="84">
        <f t="shared" si="2"/>
        <v>0</v>
      </c>
      <c r="K25" s="84">
        <f t="shared" si="2"/>
        <v>0</v>
      </c>
      <c r="L25" s="84">
        <f t="shared" si="2"/>
        <v>0</v>
      </c>
      <c r="M25" s="84">
        <f t="shared" si="2"/>
        <v>0</v>
      </c>
      <c r="N25" s="84">
        <f t="shared" si="2"/>
        <v>0</v>
      </c>
      <c r="O25" s="84">
        <f t="shared" si="2"/>
        <v>0</v>
      </c>
      <c r="P25" s="84">
        <f t="shared" si="2"/>
        <v>0</v>
      </c>
      <c r="Q25" s="84">
        <f t="shared" si="2"/>
        <v>0</v>
      </c>
      <c r="R25" s="84">
        <f t="shared" si="2"/>
        <v>0</v>
      </c>
      <c r="S25" s="84">
        <f t="shared" si="2"/>
        <v>0</v>
      </c>
      <c r="T25" s="84">
        <f t="shared" si="2"/>
        <v>0</v>
      </c>
      <c r="U25" s="84">
        <f t="shared" si="2"/>
        <v>0</v>
      </c>
      <c r="V25" s="84">
        <f t="shared" si="2"/>
        <v>0</v>
      </c>
      <c r="W25" s="84">
        <f t="shared" si="2"/>
        <v>0</v>
      </c>
      <c r="X25" s="84">
        <f t="shared" si="2"/>
        <v>0</v>
      </c>
      <c r="Y25" s="84">
        <f t="shared" si="2"/>
        <v>0</v>
      </c>
      <c r="Z25" s="84">
        <f t="shared" si="2"/>
        <v>0</v>
      </c>
      <c r="AA25" s="84">
        <f t="shared" si="2"/>
        <v>0</v>
      </c>
      <c r="AB25" s="84">
        <f t="shared" si="2"/>
        <v>0</v>
      </c>
      <c r="AC25" s="84">
        <f t="shared" si="2"/>
        <v>0</v>
      </c>
      <c r="AD25" s="84">
        <f t="shared" si="2"/>
        <v>0</v>
      </c>
      <c r="AE25" s="84">
        <f t="shared" si="2"/>
        <v>0</v>
      </c>
      <c r="AF25" s="84">
        <f t="shared" si="2"/>
        <v>0</v>
      </c>
      <c r="AG25" s="84">
        <f t="shared" si="2"/>
        <v>0</v>
      </c>
      <c r="AH25" s="84">
        <f t="shared" si="2"/>
        <v>0</v>
      </c>
      <c r="AI25" s="84">
        <f t="shared" si="2"/>
        <v>0</v>
      </c>
      <c r="AJ25" s="84">
        <f t="shared" si="2"/>
        <v>0</v>
      </c>
      <c r="AK25" s="84">
        <f t="shared" si="2"/>
        <v>0</v>
      </c>
      <c r="AL25" s="84">
        <f t="shared" si="2"/>
        <v>0</v>
      </c>
      <c r="AM25" s="84">
        <f t="shared" si="2"/>
        <v>0</v>
      </c>
      <c r="AN25" s="84">
        <f t="shared" si="2"/>
        <v>0</v>
      </c>
      <c r="AO25" s="84">
        <f t="shared" si="2"/>
        <v>0</v>
      </c>
      <c r="AP25" s="84">
        <f t="shared" si="2"/>
        <v>0</v>
      </c>
    </row>
    <row r="26" spans="1:42" s="11" customFormat="1" x14ac:dyDescent="0.25"/>
    <row r="27" spans="1:42" s="11" customFormat="1" x14ac:dyDescent="0.25"/>
    <row r="28" spans="1:42" s="11" customFormat="1" x14ac:dyDescent="0.25"/>
    <row r="29" spans="1:42" s="11" customFormat="1" x14ac:dyDescent="0.25"/>
    <row r="30" spans="1:42" s="11" customFormat="1" x14ac:dyDescent="0.25"/>
    <row r="31" spans="1:42" s="11" customFormat="1" x14ac:dyDescent="0.25"/>
    <row r="32" spans="1:42" s="11" customFormat="1" x14ac:dyDescent="0.25"/>
    <row r="33" s="11" customFormat="1" x14ac:dyDescent="0.25"/>
    <row r="34" s="11" customFormat="1" x14ac:dyDescent="0.25"/>
    <row r="35" s="11" customFormat="1" x14ac:dyDescent="0.25"/>
    <row r="36" s="11" customFormat="1" x14ac:dyDescent="0.25"/>
    <row r="37" s="11" customFormat="1" x14ac:dyDescent="0.25"/>
    <row r="38" s="11" customFormat="1" x14ac:dyDescent="0.25"/>
    <row r="39" s="11" customFormat="1" x14ac:dyDescent="0.25"/>
    <row r="40" s="11" customFormat="1" x14ac:dyDescent="0.25"/>
    <row r="41" s="11" customFormat="1" x14ac:dyDescent="0.25"/>
    <row r="42" s="11" customFormat="1" x14ac:dyDescent="0.25"/>
    <row r="43" s="11" customFormat="1" x14ac:dyDescent="0.25"/>
    <row r="44" s="11" customFormat="1" x14ac:dyDescent="0.25"/>
    <row r="45" s="11" customFormat="1" x14ac:dyDescent="0.25"/>
  </sheetData>
  <mergeCells count="2">
    <mergeCell ref="A14:B14"/>
    <mergeCell ref="A25:B25"/>
  </mergeCells>
  <conditionalFormatting sqref="C8:AP13">
    <cfRule type="expression" dxfId="0" priority="1">
      <formula>C$4=""</formula>
    </cfRule>
  </conditionalFormatting>
  <pageMargins left="0.70866141732283472" right="0.70866141732283472" top="0.78740157480314965" bottom="0.78740157480314965" header="0.31496062992125984" footer="0.31496062992125984"/>
  <pageSetup paperSize="9" scale="20" orientation="portrait" r:id="rId1"/>
  <headerFooter>
    <oddHeader>&amp;RPríloha č. 3 Metodiky pre vypracovanie finančnej analýzy projektu Finančná Analýza</oddHeader>
  </headerFooter>
  <ignoredErrors>
    <ignoredError sqref="C10:H13 I8:AP13 D8:H8 D9:H9" unlockedFormula="1"/>
  </ignoredErrors>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12">
    <pageSetUpPr fitToPage="1"/>
  </sheetPr>
  <dimension ref="B1:AQ25"/>
  <sheetViews>
    <sheetView workbookViewId="0"/>
  </sheetViews>
  <sheetFormatPr defaultColWidth="9.109375" defaultRowHeight="13.2" x14ac:dyDescent="0.25"/>
  <cols>
    <col min="1" max="1" width="1.6640625" style="17" customWidth="1"/>
    <col min="2" max="2" width="9.109375" style="17"/>
    <col min="3" max="3" width="10.109375" style="17" customWidth="1"/>
    <col min="4" max="16384" width="9.109375" style="17"/>
  </cols>
  <sheetData>
    <row r="1" spans="2:43" x14ac:dyDescent="0.25">
      <c r="B1" s="40" t="s">
        <v>1</v>
      </c>
    </row>
    <row r="2" spans="2:43" s="52" customFormat="1" x14ac:dyDescent="0.25">
      <c r="C2" s="85" t="s">
        <v>6</v>
      </c>
      <c r="D2" s="19">
        <f>'Peňažné toky projektu'!D13</f>
        <v>2017</v>
      </c>
      <c r="E2" s="19">
        <f>D2+1</f>
        <v>2018</v>
      </c>
      <c r="F2" s="19">
        <f t="shared" ref="F2:AQ2" si="0">E2+1</f>
        <v>2019</v>
      </c>
      <c r="G2" s="19">
        <f t="shared" si="0"/>
        <v>2020</v>
      </c>
      <c r="H2" s="19">
        <f t="shared" si="0"/>
        <v>2021</v>
      </c>
      <c r="I2" s="19">
        <f t="shared" si="0"/>
        <v>2022</v>
      </c>
      <c r="J2" s="19">
        <f t="shared" si="0"/>
        <v>2023</v>
      </c>
      <c r="K2" s="19">
        <f t="shared" si="0"/>
        <v>2024</v>
      </c>
      <c r="L2" s="19">
        <f t="shared" si="0"/>
        <v>2025</v>
      </c>
      <c r="M2" s="19">
        <f t="shared" si="0"/>
        <v>2026</v>
      </c>
      <c r="N2" s="19">
        <f t="shared" si="0"/>
        <v>2027</v>
      </c>
      <c r="O2" s="19">
        <f t="shared" si="0"/>
        <v>2028</v>
      </c>
      <c r="P2" s="19">
        <f t="shared" si="0"/>
        <v>2029</v>
      </c>
      <c r="Q2" s="19">
        <f t="shared" si="0"/>
        <v>2030</v>
      </c>
      <c r="R2" s="19">
        <f t="shared" si="0"/>
        <v>2031</v>
      </c>
      <c r="S2" s="19">
        <f t="shared" si="0"/>
        <v>2032</v>
      </c>
      <c r="T2" s="19">
        <f t="shared" si="0"/>
        <v>2033</v>
      </c>
      <c r="U2" s="19">
        <f t="shared" si="0"/>
        <v>2034</v>
      </c>
      <c r="V2" s="19">
        <f t="shared" si="0"/>
        <v>2035</v>
      </c>
      <c r="W2" s="19">
        <f t="shared" si="0"/>
        <v>2036</v>
      </c>
      <c r="X2" s="19">
        <f t="shared" si="0"/>
        <v>2037</v>
      </c>
      <c r="Y2" s="19">
        <f t="shared" si="0"/>
        <v>2038</v>
      </c>
      <c r="Z2" s="19">
        <f t="shared" si="0"/>
        <v>2039</v>
      </c>
      <c r="AA2" s="19">
        <f t="shared" si="0"/>
        <v>2040</v>
      </c>
      <c r="AB2" s="19">
        <f t="shared" si="0"/>
        <v>2041</v>
      </c>
      <c r="AC2" s="19">
        <f t="shared" si="0"/>
        <v>2042</v>
      </c>
      <c r="AD2" s="19">
        <f t="shared" si="0"/>
        <v>2043</v>
      </c>
      <c r="AE2" s="19">
        <f t="shared" si="0"/>
        <v>2044</v>
      </c>
      <c r="AF2" s="19">
        <f t="shared" si="0"/>
        <v>2045</v>
      </c>
      <c r="AG2" s="19">
        <f t="shared" si="0"/>
        <v>2046</v>
      </c>
      <c r="AH2" s="19">
        <f t="shared" si="0"/>
        <v>2047</v>
      </c>
      <c r="AI2" s="19">
        <f t="shared" si="0"/>
        <v>2048</v>
      </c>
      <c r="AJ2" s="19">
        <f t="shared" si="0"/>
        <v>2049</v>
      </c>
      <c r="AK2" s="19">
        <f t="shared" si="0"/>
        <v>2050</v>
      </c>
      <c r="AL2" s="19">
        <f t="shared" si="0"/>
        <v>2051</v>
      </c>
      <c r="AM2" s="19">
        <f t="shared" si="0"/>
        <v>2052</v>
      </c>
      <c r="AN2" s="19">
        <f t="shared" si="0"/>
        <v>2053</v>
      </c>
      <c r="AO2" s="19">
        <f t="shared" si="0"/>
        <v>2054</v>
      </c>
      <c r="AP2" s="19">
        <f t="shared" si="0"/>
        <v>2055</v>
      </c>
      <c r="AQ2" s="19">
        <f t="shared" si="0"/>
        <v>2056</v>
      </c>
    </row>
    <row r="3" spans="2:43" s="86" customFormat="1" x14ac:dyDescent="0.25">
      <c r="C3" s="87">
        <v>1</v>
      </c>
      <c r="D3" s="88">
        <f>'Odpisy znižujúce ZD'!C8</f>
        <v>0</v>
      </c>
      <c r="E3" s="88">
        <f>'Odpisy znižujúce ZD'!D8</f>
        <v>0</v>
      </c>
      <c r="F3" s="88">
        <f>'Odpisy znižujúce ZD'!E8</f>
        <v>0</v>
      </c>
      <c r="G3" s="88">
        <f>'Odpisy znižujúce ZD'!F8</f>
        <v>0</v>
      </c>
      <c r="H3" s="88">
        <f>'Odpisy znižujúce ZD'!G8</f>
        <v>0</v>
      </c>
      <c r="I3" s="88">
        <f>'Odpisy znižujúce ZD'!H8</f>
        <v>0</v>
      </c>
      <c r="J3" s="88">
        <f>'Odpisy znižujúce ZD'!I8</f>
        <v>0</v>
      </c>
      <c r="K3" s="88">
        <f>'Odpisy znižujúce ZD'!J8</f>
        <v>0</v>
      </c>
      <c r="L3" s="88">
        <f>'Odpisy znižujúce ZD'!K8</f>
        <v>0</v>
      </c>
      <c r="M3" s="88">
        <f>'Odpisy znižujúce ZD'!L8</f>
        <v>0</v>
      </c>
      <c r="N3" s="88">
        <f>'Odpisy znižujúce ZD'!M8</f>
        <v>0</v>
      </c>
      <c r="O3" s="88">
        <f>'Odpisy znižujúce ZD'!N8</f>
        <v>0</v>
      </c>
      <c r="P3" s="88">
        <f>'Odpisy znižujúce ZD'!O8</f>
        <v>0</v>
      </c>
      <c r="Q3" s="88">
        <f>'Odpisy znižujúce ZD'!P8</f>
        <v>0</v>
      </c>
      <c r="R3" s="88">
        <f>'Odpisy znižujúce ZD'!Q8</f>
        <v>0</v>
      </c>
      <c r="S3" s="88">
        <f>'Odpisy znižujúce ZD'!R8</f>
        <v>0</v>
      </c>
      <c r="T3" s="88">
        <f>'Odpisy znižujúce ZD'!S8</f>
        <v>0</v>
      </c>
      <c r="U3" s="88">
        <f>'Odpisy znižujúce ZD'!T8</f>
        <v>0</v>
      </c>
      <c r="V3" s="88">
        <f>'Odpisy znižujúce ZD'!U8</f>
        <v>0</v>
      </c>
      <c r="W3" s="88">
        <f>'Odpisy znižujúce ZD'!V8</f>
        <v>0</v>
      </c>
      <c r="X3" s="88">
        <f>'Odpisy znižujúce ZD'!W8</f>
        <v>0</v>
      </c>
      <c r="Y3" s="88">
        <f>'Odpisy znižujúce ZD'!X8</f>
        <v>0</v>
      </c>
      <c r="Z3" s="88">
        <f>'Odpisy znižujúce ZD'!Y8</f>
        <v>0</v>
      </c>
      <c r="AA3" s="88">
        <f>'Odpisy znižujúce ZD'!Z8</f>
        <v>0</v>
      </c>
      <c r="AB3" s="88">
        <f>'Odpisy znižujúce ZD'!AA8</f>
        <v>0</v>
      </c>
      <c r="AC3" s="88">
        <f>'Odpisy znižujúce ZD'!AB8</f>
        <v>0</v>
      </c>
      <c r="AD3" s="88">
        <f>'Odpisy znižujúce ZD'!AC8</f>
        <v>0</v>
      </c>
      <c r="AE3" s="88">
        <f>'Odpisy znižujúce ZD'!AD8</f>
        <v>0</v>
      </c>
      <c r="AF3" s="88">
        <f>'Odpisy znižujúce ZD'!AE8</f>
        <v>0</v>
      </c>
      <c r="AG3" s="88">
        <f>'Odpisy znižujúce ZD'!AF8</f>
        <v>0</v>
      </c>
      <c r="AH3" s="88">
        <f>'Odpisy znižujúce ZD'!AG8</f>
        <v>0</v>
      </c>
      <c r="AI3" s="88">
        <f>'Odpisy znižujúce ZD'!AH8</f>
        <v>0</v>
      </c>
      <c r="AJ3" s="88">
        <f>'Odpisy znižujúce ZD'!AI8</f>
        <v>0</v>
      </c>
      <c r="AK3" s="88">
        <f>'Odpisy znižujúce ZD'!AJ8</f>
        <v>0</v>
      </c>
      <c r="AL3" s="88">
        <f>'Odpisy znižujúce ZD'!AK8</f>
        <v>0</v>
      </c>
      <c r="AM3" s="88">
        <f>'Odpisy znižujúce ZD'!AL8</f>
        <v>0</v>
      </c>
      <c r="AN3" s="88">
        <f>'Odpisy znižujúce ZD'!AM8</f>
        <v>0</v>
      </c>
      <c r="AO3" s="88">
        <f>'Odpisy znižujúce ZD'!AN8</f>
        <v>0</v>
      </c>
      <c r="AP3" s="88">
        <f>'Odpisy znižujúce ZD'!AO8</f>
        <v>0</v>
      </c>
      <c r="AQ3" s="88">
        <f>'Odpisy znižujúce ZD'!AP8</f>
        <v>0</v>
      </c>
    </row>
    <row r="4" spans="2:43" x14ac:dyDescent="0.25">
      <c r="C4" s="87">
        <v>2</v>
      </c>
      <c r="D4" s="88">
        <f>'Odpisy znižujúce ZD'!C9</f>
        <v>0</v>
      </c>
      <c r="E4" s="88">
        <f>'Odpisy znižujúce ZD'!D9</f>
        <v>0</v>
      </c>
      <c r="F4" s="88">
        <f>'Odpisy znižujúce ZD'!E9</f>
        <v>0</v>
      </c>
      <c r="G4" s="88">
        <f>'Odpisy znižujúce ZD'!F9</f>
        <v>0</v>
      </c>
      <c r="H4" s="88">
        <f>'Odpisy znižujúce ZD'!G9</f>
        <v>0</v>
      </c>
      <c r="I4" s="88">
        <f>'Odpisy znižujúce ZD'!H9</f>
        <v>0</v>
      </c>
      <c r="J4" s="88">
        <f>'Odpisy znižujúce ZD'!I9</f>
        <v>0</v>
      </c>
      <c r="K4" s="88">
        <f>'Odpisy znižujúce ZD'!J9</f>
        <v>0</v>
      </c>
      <c r="L4" s="88">
        <f>'Odpisy znižujúce ZD'!K9</f>
        <v>0</v>
      </c>
      <c r="M4" s="88">
        <f>'Odpisy znižujúce ZD'!L9</f>
        <v>0</v>
      </c>
      <c r="N4" s="88">
        <f>'Odpisy znižujúce ZD'!M9</f>
        <v>0</v>
      </c>
      <c r="O4" s="88">
        <f>'Odpisy znižujúce ZD'!N9</f>
        <v>0</v>
      </c>
      <c r="P4" s="88">
        <f>'Odpisy znižujúce ZD'!O9</f>
        <v>0</v>
      </c>
      <c r="Q4" s="88">
        <f>'Odpisy znižujúce ZD'!P9</f>
        <v>0</v>
      </c>
      <c r="R4" s="88">
        <f>'Odpisy znižujúce ZD'!Q9</f>
        <v>0</v>
      </c>
      <c r="S4" s="88">
        <f>'Odpisy znižujúce ZD'!R9</f>
        <v>0</v>
      </c>
      <c r="T4" s="88">
        <f>'Odpisy znižujúce ZD'!S9</f>
        <v>0</v>
      </c>
      <c r="U4" s="88">
        <f>'Odpisy znižujúce ZD'!T9</f>
        <v>0</v>
      </c>
      <c r="V4" s="88">
        <f>'Odpisy znižujúce ZD'!U9</f>
        <v>0</v>
      </c>
      <c r="W4" s="88">
        <f>'Odpisy znižujúce ZD'!V9</f>
        <v>0</v>
      </c>
      <c r="X4" s="88">
        <f>'Odpisy znižujúce ZD'!W9</f>
        <v>0</v>
      </c>
      <c r="Y4" s="88">
        <f>'Odpisy znižujúce ZD'!X9</f>
        <v>0</v>
      </c>
      <c r="Z4" s="88">
        <f>'Odpisy znižujúce ZD'!Y9</f>
        <v>0</v>
      </c>
      <c r="AA4" s="88">
        <f>'Odpisy znižujúce ZD'!Z9</f>
        <v>0</v>
      </c>
      <c r="AB4" s="88">
        <f>'Odpisy znižujúce ZD'!AA9</f>
        <v>0</v>
      </c>
      <c r="AC4" s="88">
        <f>'Odpisy znižujúce ZD'!AB9</f>
        <v>0</v>
      </c>
      <c r="AD4" s="88">
        <f>'Odpisy znižujúce ZD'!AC9</f>
        <v>0</v>
      </c>
      <c r="AE4" s="88">
        <f>'Odpisy znižujúce ZD'!AD9</f>
        <v>0</v>
      </c>
      <c r="AF4" s="88">
        <f>'Odpisy znižujúce ZD'!AE9</f>
        <v>0</v>
      </c>
      <c r="AG4" s="88">
        <f>'Odpisy znižujúce ZD'!AF9</f>
        <v>0</v>
      </c>
      <c r="AH4" s="88">
        <f>'Odpisy znižujúce ZD'!AG9</f>
        <v>0</v>
      </c>
      <c r="AI4" s="88">
        <f>'Odpisy znižujúce ZD'!AH9</f>
        <v>0</v>
      </c>
      <c r="AJ4" s="88">
        <f>'Odpisy znižujúce ZD'!AI9</f>
        <v>0</v>
      </c>
      <c r="AK4" s="88">
        <f>'Odpisy znižujúce ZD'!AJ9</f>
        <v>0</v>
      </c>
      <c r="AL4" s="88">
        <f>'Odpisy znižujúce ZD'!AK9</f>
        <v>0</v>
      </c>
      <c r="AM4" s="88">
        <f>'Odpisy znižujúce ZD'!AL9</f>
        <v>0</v>
      </c>
      <c r="AN4" s="88">
        <f>'Odpisy znižujúce ZD'!AM9</f>
        <v>0</v>
      </c>
      <c r="AO4" s="88">
        <f>'Odpisy znižujúce ZD'!AN9</f>
        <v>0</v>
      </c>
      <c r="AP4" s="88">
        <f>'Odpisy znižujúce ZD'!AO9</f>
        <v>0</v>
      </c>
      <c r="AQ4" s="88">
        <f>'Odpisy znižujúce ZD'!AP9</f>
        <v>0</v>
      </c>
    </row>
    <row r="5" spans="2:43" x14ac:dyDescent="0.25">
      <c r="C5" s="87">
        <v>3</v>
      </c>
      <c r="D5" s="88">
        <f>'Odpisy znižujúce ZD'!C10</f>
        <v>0</v>
      </c>
      <c r="E5" s="88">
        <f>'Odpisy znižujúce ZD'!D10</f>
        <v>0</v>
      </c>
      <c r="F5" s="88">
        <f>'Odpisy znižujúce ZD'!E10</f>
        <v>0</v>
      </c>
      <c r="G5" s="88">
        <f>'Odpisy znižujúce ZD'!F10</f>
        <v>0</v>
      </c>
      <c r="H5" s="88">
        <f>'Odpisy znižujúce ZD'!G10</f>
        <v>0</v>
      </c>
      <c r="I5" s="88">
        <f>'Odpisy znižujúce ZD'!H10</f>
        <v>0</v>
      </c>
      <c r="J5" s="88">
        <f>'Odpisy znižujúce ZD'!I10</f>
        <v>0</v>
      </c>
      <c r="K5" s="88">
        <f>'Odpisy znižujúce ZD'!J10</f>
        <v>0</v>
      </c>
      <c r="L5" s="88">
        <f>'Odpisy znižujúce ZD'!K10</f>
        <v>0</v>
      </c>
      <c r="M5" s="88">
        <f>'Odpisy znižujúce ZD'!L10</f>
        <v>0</v>
      </c>
      <c r="N5" s="88">
        <f>'Odpisy znižujúce ZD'!M10</f>
        <v>0</v>
      </c>
      <c r="O5" s="88">
        <f>'Odpisy znižujúce ZD'!N10</f>
        <v>0</v>
      </c>
      <c r="P5" s="88">
        <f>'Odpisy znižujúce ZD'!O10</f>
        <v>0</v>
      </c>
      <c r="Q5" s="88">
        <f>'Odpisy znižujúce ZD'!P10</f>
        <v>0</v>
      </c>
      <c r="R5" s="88">
        <f>'Odpisy znižujúce ZD'!Q10</f>
        <v>0</v>
      </c>
      <c r="S5" s="88">
        <f>'Odpisy znižujúce ZD'!R10</f>
        <v>0</v>
      </c>
      <c r="T5" s="88">
        <f>'Odpisy znižujúce ZD'!S10</f>
        <v>0</v>
      </c>
      <c r="U5" s="88">
        <f>'Odpisy znižujúce ZD'!T10</f>
        <v>0</v>
      </c>
      <c r="V5" s="88">
        <f>'Odpisy znižujúce ZD'!U10</f>
        <v>0</v>
      </c>
      <c r="W5" s="88">
        <f>'Odpisy znižujúce ZD'!V10</f>
        <v>0</v>
      </c>
      <c r="X5" s="88">
        <f>'Odpisy znižujúce ZD'!W10</f>
        <v>0</v>
      </c>
      <c r="Y5" s="88">
        <f>'Odpisy znižujúce ZD'!X10</f>
        <v>0</v>
      </c>
      <c r="Z5" s="88">
        <f>'Odpisy znižujúce ZD'!Y10</f>
        <v>0</v>
      </c>
      <c r="AA5" s="88">
        <f>'Odpisy znižujúce ZD'!Z10</f>
        <v>0</v>
      </c>
      <c r="AB5" s="88">
        <f>'Odpisy znižujúce ZD'!AA10</f>
        <v>0</v>
      </c>
      <c r="AC5" s="88">
        <f>'Odpisy znižujúce ZD'!AB10</f>
        <v>0</v>
      </c>
      <c r="AD5" s="88">
        <f>'Odpisy znižujúce ZD'!AC10</f>
        <v>0</v>
      </c>
      <c r="AE5" s="88">
        <f>'Odpisy znižujúce ZD'!AD10</f>
        <v>0</v>
      </c>
      <c r="AF5" s="88">
        <f>'Odpisy znižujúce ZD'!AE10</f>
        <v>0</v>
      </c>
      <c r="AG5" s="88">
        <f>'Odpisy znižujúce ZD'!AF10</f>
        <v>0</v>
      </c>
      <c r="AH5" s="88">
        <f>'Odpisy znižujúce ZD'!AG10</f>
        <v>0</v>
      </c>
      <c r="AI5" s="88">
        <f>'Odpisy znižujúce ZD'!AH10</f>
        <v>0</v>
      </c>
      <c r="AJ5" s="88">
        <f>'Odpisy znižujúce ZD'!AI10</f>
        <v>0</v>
      </c>
      <c r="AK5" s="88">
        <f>'Odpisy znižujúce ZD'!AJ10</f>
        <v>0</v>
      </c>
      <c r="AL5" s="88">
        <f>'Odpisy znižujúce ZD'!AK10</f>
        <v>0</v>
      </c>
      <c r="AM5" s="88">
        <f>'Odpisy znižujúce ZD'!AL10</f>
        <v>0</v>
      </c>
      <c r="AN5" s="88">
        <f>'Odpisy znižujúce ZD'!AM10</f>
        <v>0</v>
      </c>
      <c r="AO5" s="88">
        <f>'Odpisy znižujúce ZD'!AN10</f>
        <v>0</v>
      </c>
      <c r="AP5" s="88">
        <f>'Odpisy znižujúce ZD'!AO10</f>
        <v>0</v>
      </c>
      <c r="AQ5" s="88">
        <f>'Odpisy znižujúce ZD'!AP10</f>
        <v>0</v>
      </c>
    </row>
    <row r="6" spans="2:43" x14ac:dyDescent="0.25">
      <c r="C6" s="87">
        <v>4</v>
      </c>
      <c r="D6" s="88">
        <f>'Odpisy znižujúce ZD'!C11</f>
        <v>0</v>
      </c>
      <c r="E6" s="88">
        <f>'Odpisy znižujúce ZD'!D11</f>
        <v>0</v>
      </c>
      <c r="F6" s="88">
        <f>'Odpisy znižujúce ZD'!E11</f>
        <v>0</v>
      </c>
      <c r="G6" s="88">
        <f>'Odpisy znižujúce ZD'!F11</f>
        <v>0</v>
      </c>
      <c r="H6" s="88">
        <f>'Odpisy znižujúce ZD'!G11</f>
        <v>0</v>
      </c>
      <c r="I6" s="88">
        <f>'Odpisy znižujúce ZD'!H11</f>
        <v>0</v>
      </c>
      <c r="J6" s="88">
        <f>'Odpisy znižujúce ZD'!I11</f>
        <v>0</v>
      </c>
      <c r="K6" s="88">
        <f>'Odpisy znižujúce ZD'!J11</f>
        <v>0</v>
      </c>
      <c r="L6" s="88">
        <f>'Odpisy znižujúce ZD'!K11</f>
        <v>0</v>
      </c>
      <c r="M6" s="88">
        <f>'Odpisy znižujúce ZD'!L11</f>
        <v>0</v>
      </c>
      <c r="N6" s="88">
        <f>'Odpisy znižujúce ZD'!M11</f>
        <v>0</v>
      </c>
      <c r="O6" s="88">
        <f>'Odpisy znižujúce ZD'!N11</f>
        <v>0</v>
      </c>
      <c r="P6" s="88">
        <f>'Odpisy znižujúce ZD'!O11</f>
        <v>0</v>
      </c>
      <c r="Q6" s="88">
        <f>'Odpisy znižujúce ZD'!P11</f>
        <v>0</v>
      </c>
      <c r="R6" s="88">
        <f>'Odpisy znižujúce ZD'!Q11</f>
        <v>0</v>
      </c>
      <c r="S6" s="88">
        <f>'Odpisy znižujúce ZD'!R11</f>
        <v>0</v>
      </c>
      <c r="T6" s="88">
        <f>'Odpisy znižujúce ZD'!S11</f>
        <v>0</v>
      </c>
      <c r="U6" s="88">
        <f>'Odpisy znižujúce ZD'!T11</f>
        <v>0</v>
      </c>
      <c r="V6" s="88">
        <f>'Odpisy znižujúce ZD'!U11</f>
        <v>0</v>
      </c>
      <c r="W6" s="88">
        <f>'Odpisy znižujúce ZD'!V11</f>
        <v>0</v>
      </c>
      <c r="X6" s="88">
        <f>'Odpisy znižujúce ZD'!W11</f>
        <v>0</v>
      </c>
      <c r="Y6" s="88">
        <f>'Odpisy znižujúce ZD'!X11</f>
        <v>0</v>
      </c>
      <c r="Z6" s="88">
        <f>'Odpisy znižujúce ZD'!Y11</f>
        <v>0</v>
      </c>
      <c r="AA6" s="88">
        <f>'Odpisy znižujúce ZD'!Z11</f>
        <v>0</v>
      </c>
      <c r="AB6" s="88">
        <f>'Odpisy znižujúce ZD'!AA11</f>
        <v>0</v>
      </c>
      <c r="AC6" s="88">
        <f>'Odpisy znižujúce ZD'!AB11</f>
        <v>0</v>
      </c>
      <c r="AD6" s="88">
        <f>'Odpisy znižujúce ZD'!AC11</f>
        <v>0</v>
      </c>
      <c r="AE6" s="88">
        <f>'Odpisy znižujúce ZD'!AD11</f>
        <v>0</v>
      </c>
      <c r="AF6" s="88">
        <f>'Odpisy znižujúce ZD'!AE11</f>
        <v>0</v>
      </c>
      <c r="AG6" s="88">
        <f>'Odpisy znižujúce ZD'!AF11</f>
        <v>0</v>
      </c>
      <c r="AH6" s="88">
        <f>'Odpisy znižujúce ZD'!AG11</f>
        <v>0</v>
      </c>
      <c r="AI6" s="88">
        <f>'Odpisy znižujúce ZD'!AH11</f>
        <v>0</v>
      </c>
      <c r="AJ6" s="88">
        <f>'Odpisy znižujúce ZD'!AI11</f>
        <v>0</v>
      </c>
      <c r="AK6" s="88">
        <f>'Odpisy znižujúce ZD'!AJ11</f>
        <v>0</v>
      </c>
      <c r="AL6" s="88">
        <f>'Odpisy znižujúce ZD'!AK11</f>
        <v>0</v>
      </c>
      <c r="AM6" s="88">
        <f>'Odpisy znižujúce ZD'!AL11</f>
        <v>0</v>
      </c>
      <c r="AN6" s="88">
        <f>'Odpisy znižujúce ZD'!AM11</f>
        <v>0</v>
      </c>
      <c r="AO6" s="88">
        <f>'Odpisy znižujúce ZD'!AN11</f>
        <v>0</v>
      </c>
      <c r="AP6" s="88">
        <f>'Odpisy znižujúce ZD'!AO11</f>
        <v>0</v>
      </c>
      <c r="AQ6" s="88">
        <f>'Odpisy znižujúce ZD'!AP11</f>
        <v>0</v>
      </c>
    </row>
    <row r="7" spans="2:43" x14ac:dyDescent="0.25">
      <c r="C7" s="87">
        <v>5</v>
      </c>
      <c r="D7" s="88">
        <f>'Odpisy znižujúce ZD'!C12</f>
        <v>0</v>
      </c>
      <c r="E7" s="88">
        <f>'Odpisy znižujúce ZD'!D12</f>
        <v>0</v>
      </c>
      <c r="F7" s="88">
        <f>'Odpisy znižujúce ZD'!E12</f>
        <v>0</v>
      </c>
      <c r="G7" s="88">
        <f>'Odpisy znižujúce ZD'!F12</f>
        <v>0</v>
      </c>
      <c r="H7" s="88">
        <f>'Odpisy znižujúce ZD'!G12</f>
        <v>0</v>
      </c>
      <c r="I7" s="88">
        <f>'Odpisy znižujúce ZD'!H12</f>
        <v>0</v>
      </c>
      <c r="J7" s="88">
        <f>'Odpisy znižujúce ZD'!I12</f>
        <v>0</v>
      </c>
      <c r="K7" s="88">
        <f>'Odpisy znižujúce ZD'!J12</f>
        <v>0</v>
      </c>
      <c r="L7" s="88">
        <f>'Odpisy znižujúce ZD'!K12</f>
        <v>0</v>
      </c>
      <c r="M7" s="88">
        <f>'Odpisy znižujúce ZD'!L12</f>
        <v>0</v>
      </c>
      <c r="N7" s="88">
        <f>'Odpisy znižujúce ZD'!M12</f>
        <v>0</v>
      </c>
      <c r="O7" s="88">
        <f>'Odpisy znižujúce ZD'!N12</f>
        <v>0</v>
      </c>
      <c r="P7" s="88">
        <f>'Odpisy znižujúce ZD'!O12</f>
        <v>0</v>
      </c>
      <c r="Q7" s="88">
        <f>'Odpisy znižujúce ZD'!P12</f>
        <v>0</v>
      </c>
      <c r="R7" s="88">
        <f>'Odpisy znižujúce ZD'!Q12</f>
        <v>0</v>
      </c>
      <c r="S7" s="88">
        <f>'Odpisy znižujúce ZD'!R12</f>
        <v>0</v>
      </c>
      <c r="T7" s="88">
        <f>'Odpisy znižujúce ZD'!S12</f>
        <v>0</v>
      </c>
      <c r="U7" s="88">
        <f>'Odpisy znižujúce ZD'!T12</f>
        <v>0</v>
      </c>
      <c r="V7" s="88">
        <f>'Odpisy znižujúce ZD'!U12</f>
        <v>0</v>
      </c>
      <c r="W7" s="88">
        <f>'Odpisy znižujúce ZD'!V12</f>
        <v>0</v>
      </c>
      <c r="X7" s="88">
        <f>'Odpisy znižujúce ZD'!W12</f>
        <v>0</v>
      </c>
      <c r="Y7" s="88">
        <f>'Odpisy znižujúce ZD'!X12</f>
        <v>0</v>
      </c>
      <c r="Z7" s="88">
        <f>'Odpisy znižujúce ZD'!Y12</f>
        <v>0</v>
      </c>
      <c r="AA7" s="88">
        <f>'Odpisy znižujúce ZD'!Z12</f>
        <v>0</v>
      </c>
      <c r="AB7" s="88">
        <f>'Odpisy znižujúce ZD'!AA12</f>
        <v>0</v>
      </c>
      <c r="AC7" s="88">
        <f>'Odpisy znižujúce ZD'!AB12</f>
        <v>0</v>
      </c>
      <c r="AD7" s="88">
        <f>'Odpisy znižujúce ZD'!AC12</f>
        <v>0</v>
      </c>
      <c r="AE7" s="88">
        <f>'Odpisy znižujúce ZD'!AD12</f>
        <v>0</v>
      </c>
      <c r="AF7" s="88">
        <f>'Odpisy znižujúce ZD'!AE12</f>
        <v>0</v>
      </c>
      <c r="AG7" s="88">
        <f>'Odpisy znižujúce ZD'!AF12</f>
        <v>0</v>
      </c>
      <c r="AH7" s="88">
        <f>'Odpisy znižujúce ZD'!AG12</f>
        <v>0</v>
      </c>
      <c r="AI7" s="88">
        <f>'Odpisy znižujúce ZD'!AH12</f>
        <v>0</v>
      </c>
      <c r="AJ7" s="88">
        <f>'Odpisy znižujúce ZD'!AI12</f>
        <v>0</v>
      </c>
      <c r="AK7" s="88">
        <f>'Odpisy znižujúce ZD'!AJ12</f>
        <v>0</v>
      </c>
      <c r="AL7" s="88">
        <f>'Odpisy znižujúce ZD'!AK12</f>
        <v>0</v>
      </c>
      <c r="AM7" s="88">
        <f>'Odpisy znižujúce ZD'!AL12</f>
        <v>0</v>
      </c>
      <c r="AN7" s="88">
        <f>'Odpisy znižujúce ZD'!AM12</f>
        <v>0</v>
      </c>
      <c r="AO7" s="88">
        <f>'Odpisy znižujúce ZD'!AN12</f>
        <v>0</v>
      </c>
      <c r="AP7" s="88">
        <f>'Odpisy znižujúce ZD'!AO12</f>
        <v>0</v>
      </c>
      <c r="AQ7" s="88">
        <f>'Odpisy znižujúce ZD'!AP12</f>
        <v>0</v>
      </c>
    </row>
    <row r="8" spans="2:43" x14ac:dyDescent="0.25">
      <c r="C8" s="87">
        <v>6</v>
      </c>
      <c r="D8" s="88">
        <f>'Odpisy znižujúce ZD'!C13</f>
        <v>0</v>
      </c>
      <c r="E8" s="88">
        <f>'Odpisy znižujúce ZD'!D13</f>
        <v>0</v>
      </c>
      <c r="F8" s="88">
        <f>'Odpisy znižujúce ZD'!E13</f>
        <v>0</v>
      </c>
      <c r="G8" s="88">
        <f>'Odpisy znižujúce ZD'!F13</f>
        <v>0</v>
      </c>
      <c r="H8" s="88">
        <f>'Odpisy znižujúce ZD'!G13</f>
        <v>0</v>
      </c>
      <c r="I8" s="88">
        <f>'Odpisy znižujúce ZD'!H13</f>
        <v>0</v>
      </c>
      <c r="J8" s="88">
        <f>'Odpisy znižujúce ZD'!I13</f>
        <v>0</v>
      </c>
      <c r="K8" s="88">
        <f>'Odpisy znižujúce ZD'!J13</f>
        <v>0</v>
      </c>
      <c r="L8" s="88">
        <f>'Odpisy znižujúce ZD'!K13</f>
        <v>0</v>
      </c>
      <c r="M8" s="88">
        <f>'Odpisy znižujúce ZD'!L13</f>
        <v>0</v>
      </c>
      <c r="N8" s="88">
        <f>'Odpisy znižujúce ZD'!M13</f>
        <v>0</v>
      </c>
      <c r="O8" s="88">
        <f>'Odpisy znižujúce ZD'!N13</f>
        <v>0</v>
      </c>
      <c r="P8" s="88">
        <f>'Odpisy znižujúce ZD'!O13</f>
        <v>0</v>
      </c>
      <c r="Q8" s="88">
        <f>'Odpisy znižujúce ZD'!P13</f>
        <v>0</v>
      </c>
      <c r="R8" s="88">
        <f>'Odpisy znižujúce ZD'!Q13</f>
        <v>0</v>
      </c>
      <c r="S8" s="88">
        <f>'Odpisy znižujúce ZD'!R13</f>
        <v>0</v>
      </c>
      <c r="T8" s="88">
        <f>'Odpisy znižujúce ZD'!S13</f>
        <v>0</v>
      </c>
      <c r="U8" s="88">
        <f>'Odpisy znižujúce ZD'!T13</f>
        <v>0</v>
      </c>
      <c r="V8" s="88">
        <f>'Odpisy znižujúce ZD'!U13</f>
        <v>0</v>
      </c>
      <c r="W8" s="88">
        <f>'Odpisy znižujúce ZD'!V13</f>
        <v>0</v>
      </c>
      <c r="X8" s="88">
        <f>'Odpisy znižujúce ZD'!W13</f>
        <v>0</v>
      </c>
      <c r="Y8" s="88">
        <f>'Odpisy znižujúce ZD'!X13</f>
        <v>0</v>
      </c>
      <c r="Z8" s="88">
        <f>'Odpisy znižujúce ZD'!Y13</f>
        <v>0</v>
      </c>
      <c r="AA8" s="88">
        <f>'Odpisy znižujúce ZD'!Z13</f>
        <v>0</v>
      </c>
      <c r="AB8" s="88">
        <f>'Odpisy znižujúce ZD'!AA13</f>
        <v>0</v>
      </c>
      <c r="AC8" s="88">
        <f>'Odpisy znižujúce ZD'!AB13</f>
        <v>0</v>
      </c>
      <c r="AD8" s="88">
        <f>'Odpisy znižujúce ZD'!AC13</f>
        <v>0</v>
      </c>
      <c r="AE8" s="88">
        <f>'Odpisy znižujúce ZD'!AD13</f>
        <v>0</v>
      </c>
      <c r="AF8" s="88">
        <f>'Odpisy znižujúce ZD'!AE13</f>
        <v>0</v>
      </c>
      <c r="AG8" s="88">
        <f>'Odpisy znižujúce ZD'!AF13</f>
        <v>0</v>
      </c>
      <c r="AH8" s="88">
        <f>'Odpisy znižujúce ZD'!AG13</f>
        <v>0</v>
      </c>
      <c r="AI8" s="88">
        <f>'Odpisy znižujúce ZD'!AH13</f>
        <v>0</v>
      </c>
      <c r="AJ8" s="88">
        <f>'Odpisy znižujúce ZD'!AI13</f>
        <v>0</v>
      </c>
      <c r="AK8" s="88">
        <f>'Odpisy znižujúce ZD'!AJ13</f>
        <v>0</v>
      </c>
      <c r="AL8" s="88">
        <f>'Odpisy znižujúce ZD'!AK13</f>
        <v>0</v>
      </c>
      <c r="AM8" s="88">
        <f>'Odpisy znižujúce ZD'!AL13</f>
        <v>0</v>
      </c>
      <c r="AN8" s="88">
        <f>'Odpisy znižujúce ZD'!AM13</f>
        <v>0</v>
      </c>
      <c r="AO8" s="88">
        <f>'Odpisy znižujúce ZD'!AN13</f>
        <v>0</v>
      </c>
      <c r="AP8" s="88">
        <f>'Odpisy znižujúce ZD'!AO13</f>
        <v>0</v>
      </c>
      <c r="AQ8" s="88">
        <f>'Odpisy znižujúce ZD'!AP13</f>
        <v>0</v>
      </c>
    </row>
    <row r="9" spans="2:43" x14ac:dyDescent="0.25">
      <c r="C9" s="87"/>
      <c r="D9" s="88"/>
      <c r="E9" s="88"/>
      <c r="F9" s="88"/>
      <c r="G9" s="88"/>
      <c r="H9" s="88"/>
      <c r="I9" s="88"/>
      <c r="J9" s="88"/>
      <c r="K9" s="88"/>
      <c r="L9" s="88"/>
      <c r="M9" s="88"/>
      <c r="N9" s="88"/>
      <c r="O9" s="88"/>
      <c r="P9" s="88"/>
      <c r="Q9" s="88"/>
      <c r="R9" s="88"/>
      <c r="S9" s="88"/>
      <c r="T9" s="88"/>
      <c r="U9" s="88"/>
      <c r="V9" s="88"/>
      <c r="W9" s="88"/>
      <c r="X9" s="88"/>
      <c r="Y9" s="88"/>
      <c r="Z9" s="88"/>
      <c r="AA9" s="88"/>
      <c r="AB9" s="88"/>
      <c r="AC9" s="88"/>
      <c r="AD9" s="88"/>
      <c r="AE9" s="88"/>
      <c r="AF9" s="88"/>
      <c r="AG9" s="88"/>
      <c r="AH9" s="88"/>
      <c r="AI9" s="88"/>
      <c r="AJ9" s="88"/>
      <c r="AK9" s="88"/>
      <c r="AL9" s="88"/>
      <c r="AM9" s="88"/>
      <c r="AN9" s="88"/>
      <c r="AO9" s="88"/>
      <c r="AP9" s="88"/>
      <c r="AQ9" s="88"/>
    </row>
    <row r="10" spans="2:43" x14ac:dyDescent="0.25">
      <c r="B10" s="40" t="s">
        <v>7</v>
      </c>
      <c r="C10" s="87"/>
      <c r="D10" s="88"/>
      <c r="E10" s="88"/>
      <c r="F10" s="88"/>
      <c r="G10" s="88"/>
      <c r="H10" s="88"/>
      <c r="I10" s="88"/>
      <c r="J10" s="88"/>
      <c r="K10" s="88"/>
      <c r="L10" s="88"/>
      <c r="M10" s="88"/>
      <c r="N10" s="88"/>
      <c r="O10" s="88"/>
      <c r="P10" s="88"/>
      <c r="Q10" s="88"/>
      <c r="R10" s="88"/>
      <c r="S10" s="88"/>
      <c r="T10" s="88"/>
      <c r="U10" s="88"/>
      <c r="V10" s="88"/>
      <c r="W10" s="88"/>
      <c r="X10" s="88"/>
      <c r="Y10" s="88"/>
      <c r="Z10" s="88"/>
      <c r="AA10" s="88"/>
      <c r="AB10" s="88"/>
      <c r="AC10" s="88"/>
      <c r="AD10" s="88"/>
      <c r="AE10" s="88"/>
      <c r="AF10" s="88"/>
      <c r="AG10" s="88"/>
      <c r="AH10" s="88"/>
      <c r="AI10" s="88"/>
      <c r="AJ10" s="88"/>
      <c r="AK10" s="88"/>
      <c r="AL10" s="88"/>
      <c r="AM10" s="88"/>
      <c r="AN10" s="88"/>
      <c r="AO10" s="88"/>
      <c r="AP10" s="88"/>
      <c r="AQ10" s="88"/>
    </row>
    <row r="11" spans="2:43" ht="26.4" x14ac:dyDescent="0.25">
      <c r="B11" s="85" t="s">
        <v>8</v>
      </c>
      <c r="C11" s="85" t="s">
        <v>6</v>
      </c>
      <c r="D11" s="86"/>
      <c r="E11" s="86"/>
      <c r="F11" s="86"/>
      <c r="G11" s="86"/>
      <c r="H11" s="86"/>
      <c r="I11" s="86"/>
      <c r="J11" s="86"/>
      <c r="K11" s="86"/>
      <c r="L11" s="86"/>
      <c r="M11" s="86"/>
      <c r="N11" s="86"/>
    </row>
    <row r="12" spans="2:43" x14ac:dyDescent="0.25">
      <c r="B12" s="87">
        <v>4</v>
      </c>
      <c r="C12" s="87">
        <v>1</v>
      </c>
      <c r="D12" s="17">
        <f t="shared" ref="D12:AQ12" si="1">D3/$B12</f>
        <v>0</v>
      </c>
      <c r="E12" s="17">
        <f t="shared" si="1"/>
        <v>0</v>
      </c>
      <c r="F12" s="17">
        <f t="shared" si="1"/>
        <v>0</v>
      </c>
      <c r="G12" s="17">
        <f t="shared" si="1"/>
        <v>0</v>
      </c>
      <c r="H12" s="17">
        <f t="shared" si="1"/>
        <v>0</v>
      </c>
      <c r="I12" s="17">
        <f t="shared" si="1"/>
        <v>0</v>
      </c>
      <c r="J12" s="17">
        <f t="shared" si="1"/>
        <v>0</v>
      </c>
      <c r="K12" s="17">
        <f t="shared" si="1"/>
        <v>0</v>
      </c>
      <c r="L12" s="17">
        <f t="shared" si="1"/>
        <v>0</v>
      </c>
      <c r="M12" s="17">
        <f t="shared" si="1"/>
        <v>0</v>
      </c>
      <c r="N12" s="17">
        <f t="shared" si="1"/>
        <v>0</v>
      </c>
      <c r="O12" s="17">
        <f t="shared" si="1"/>
        <v>0</v>
      </c>
      <c r="P12" s="17">
        <f t="shared" si="1"/>
        <v>0</v>
      </c>
      <c r="Q12" s="17">
        <f t="shared" si="1"/>
        <v>0</v>
      </c>
      <c r="R12" s="17">
        <f t="shared" si="1"/>
        <v>0</v>
      </c>
      <c r="S12" s="17">
        <f t="shared" si="1"/>
        <v>0</v>
      </c>
      <c r="T12" s="17">
        <f t="shared" si="1"/>
        <v>0</v>
      </c>
      <c r="U12" s="17">
        <f t="shared" si="1"/>
        <v>0</v>
      </c>
      <c r="V12" s="17">
        <f t="shared" si="1"/>
        <v>0</v>
      </c>
      <c r="W12" s="17">
        <f t="shared" si="1"/>
        <v>0</v>
      </c>
      <c r="X12" s="17">
        <f t="shared" si="1"/>
        <v>0</v>
      </c>
      <c r="Y12" s="17">
        <f t="shared" si="1"/>
        <v>0</v>
      </c>
      <c r="Z12" s="17">
        <f t="shared" si="1"/>
        <v>0</v>
      </c>
      <c r="AA12" s="17">
        <f t="shared" si="1"/>
        <v>0</v>
      </c>
      <c r="AB12" s="17">
        <f t="shared" si="1"/>
        <v>0</v>
      </c>
      <c r="AC12" s="17">
        <f t="shared" si="1"/>
        <v>0</v>
      </c>
      <c r="AD12" s="17">
        <f t="shared" si="1"/>
        <v>0</v>
      </c>
      <c r="AE12" s="17">
        <f t="shared" si="1"/>
        <v>0</v>
      </c>
      <c r="AF12" s="17">
        <f t="shared" si="1"/>
        <v>0</v>
      </c>
      <c r="AG12" s="17">
        <f t="shared" si="1"/>
        <v>0</v>
      </c>
      <c r="AH12" s="17">
        <f t="shared" si="1"/>
        <v>0</v>
      </c>
      <c r="AI12" s="17">
        <f t="shared" si="1"/>
        <v>0</v>
      </c>
      <c r="AJ12" s="17">
        <f t="shared" si="1"/>
        <v>0</v>
      </c>
      <c r="AK12" s="17">
        <f t="shared" si="1"/>
        <v>0</v>
      </c>
      <c r="AL12" s="17">
        <f t="shared" si="1"/>
        <v>0</v>
      </c>
      <c r="AM12" s="17">
        <f t="shared" si="1"/>
        <v>0</v>
      </c>
      <c r="AN12" s="17">
        <f t="shared" si="1"/>
        <v>0</v>
      </c>
      <c r="AO12" s="17">
        <f t="shared" si="1"/>
        <v>0</v>
      </c>
      <c r="AP12" s="17">
        <f t="shared" si="1"/>
        <v>0</v>
      </c>
      <c r="AQ12" s="17">
        <f t="shared" si="1"/>
        <v>0</v>
      </c>
    </row>
    <row r="13" spans="2:43" x14ac:dyDescent="0.25">
      <c r="B13" s="87">
        <v>6</v>
      </c>
      <c r="C13" s="87">
        <v>2</v>
      </c>
      <c r="D13" s="17">
        <f t="shared" ref="D13:AL17" si="2">D4/$B13</f>
        <v>0</v>
      </c>
      <c r="E13" s="17">
        <f t="shared" si="2"/>
        <v>0</v>
      </c>
      <c r="F13" s="17">
        <f t="shared" si="2"/>
        <v>0</v>
      </c>
      <c r="G13" s="17">
        <f t="shared" si="2"/>
        <v>0</v>
      </c>
      <c r="H13" s="17">
        <f t="shared" si="2"/>
        <v>0</v>
      </c>
      <c r="I13" s="17">
        <f t="shared" si="2"/>
        <v>0</v>
      </c>
      <c r="J13" s="17">
        <f t="shared" si="2"/>
        <v>0</v>
      </c>
      <c r="K13" s="17">
        <f t="shared" si="2"/>
        <v>0</v>
      </c>
      <c r="L13" s="17">
        <f t="shared" si="2"/>
        <v>0</v>
      </c>
      <c r="M13" s="17">
        <f t="shared" si="2"/>
        <v>0</v>
      </c>
      <c r="N13" s="17">
        <f t="shared" si="2"/>
        <v>0</v>
      </c>
      <c r="O13" s="17">
        <f t="shared" si="2"/>
        <v>0</v>
      </c>
      <c r="P13" s="17">
        <f t="shared" si="2"/>
        <v>0</v>
      </c>
      <c r="Q13" s="17">
        <f t="shared" si="2"/>
        <v>0</v>
      </c>
      <c r="R13" s="17">
        <f t="shared" si="2"/>
        <v>0</v>
      </c>
      <c r="S13" s="17">
        <f t="shared" si="2"/>
        <v>0</v>
      </c>
      <c r="T13" s="17">
        <f t="shared" si="2"/>
        <v>0</v>
      </c>
      <c r="U13" s="17">
        <f t="shared" si="2"/>
        <v>0</v>
      </c>
      <c r="V13" s="17">
        <f t="shared" si="2"/>
        <v>0</v>
      </c>
      <c r="W13" s="17">
        <f t="shared" si="2"/>
        <v>0</v>
      </c>
      <c r="X13" s="17">
        <f t="shared" si="2"/>
        <v>0</v>
      </c>
      <c r="Y13" s="17">
        <f t="shared" si="2"/>
        <v>0</v>
      </c>
      <c r="Z13" s="17">
        <f t="shared" si="2"/>
        <v>0</v>
      </c>
      <c r="AA13" s="17">
        <f t="shared" si="2"/>
        <v>0</v>
      </c>
      <c r="AB13" s="17">
        <f t="shared" si="2"/>
        <v>0</v>
      </c>
      <c r="AC13" s="17">
        <f t="shared" si="2"/>
        <v>0</v>
      </c>
      <c r="AD13" s="17">
        <f t="shared" si="2"/>
        <v>0</v>
      </c>
      <c r="AE13" s="17">
        <f t="shared" si="2"/>
        <v>0</v>
      </c>
      <c r="AF13" s="17">
        <f t="shared" si="2"/>
        <v>0</v>
      </c>
      <c r="AG13" s="17">
        <f t="shared" si="2"/>
        <v>0</v>
      </c>
      <c r="AH13" s="17">
        <f t="shared" si="2"/>
        <v>0</v>
      </c>
      <c r="AI13" s="17">
        <f t="shared" si="2"/>
        <v>0</v>
      </c>
      <c r="AJ13" s="17">
        <f t="shared" si="2"/>
        <v>0</v>
      </c>
      <c r="AK13" s="17">
        <f t="shared" si="2"/>
        <v>0</v>
      </c>
      <c r="AL13" s="17">
        <f t="shared" si="2"/>
        <v>0</v>
      </c>
      <c r="AM13" s="17">
        <f t="shared" ref="AM13:AQ17" si="3">AM4/$B13</f>
        <v>0</v>
      </c>
      <c r="AN13" s="17">
        <f t="shared" si="3"/>
        <v>0</v>
      </c>
      <c r="AO13" s="17">
        <f t="shared" si="3"/>
        <v>0</v>
      </c>
      <c r="AP13" s="17">
        <f t="shared" si="3"/>
        <v>0</v>
      </c>
      <c r="AQ13" s="17">
        <f t="shared" si="3"/>
        <v>0</v>
      </c>
    </row>
    <row r="14" spans="2:43" x14ac:dyDescent="0.25">
      <c r="B14" s="87">
        <v>8</v>
      </c>
      <c r="C14" s="87">
        <v>3</v>
      </c>
      <c r="D14" s="17">
        <f t="shared" si="2"/>
        <v>0</v>
      </c>
      <c r="E14" s="17">
        <f t="shared" si="2"/>
        <v>0</v>
      </c>
      <c r="F14" s="17">
        <f t="shared" si="2"/>
        <v>0</v>
      </c>
      <c r="G14" s="17">
        <f t="shared" si="2"/>
        <v>0</v>
      </c>
      <c r="H14" s="17">
        <f t="shared" si="2"/>
        <v>0</v>
      </c>
      <c r="I14" s="17">
        <f t="shared" si="2"/>
        <v>0</v>
      </c>
      <c r="J14" s="17">
        <f t="shared" si="2"/>
        <v>0</v>
      </c>
      <c r="K14" s="17">
        <f t="shared" si="2"/>
        <v>0</v>
      </c>
      <c r="L14" s="17">
        <f t="shared" si="2"/>
        <v>0</v>
      </c>
      <c r="M14" s="17">
        <f t="shared" si="2"/>
        <v>0</v>
      </c>
      <c r="N14" s="17">
        <f t="shared" si="2"/>
        <v>0</v>
      </c>
      <c r="O14" s="17">
        <f t="shared" si="2"/>
        <v>0</v>
      </c>
      <c r="P14" s="17">
        <f t="shared" si="2"/>
        <v>0</v>
      </c>
      <c r="Q14" s="17">
        <f t="shared" si="2"/>
        <v>0</v>
      </c>
      <c r="R14" s="17">
        <f t="shared" si="2"/>
        <v>0</v>
      </c>
      <c r="S14" s="17">
        <f t="shared" si="2"/>
        <v>0</v>
      </c>
      <c r="T14" s="17">
        <f t="shared" si="2"/>
        <v>0</v>
      </c>
      <c r="U14" s="17">
        <f t="shared" si="2"/>
        <v>0</v>
      </c>
      <c r="V14" s="17">
        <f t="shared" si="2"/>
        <v>0</v>
      </c>
      <c r="W14" s="17">
        <f t="shared" si="2"/>
        <v>0</v>
      </c>
      <c r="X14" s="17">
        <f t="shared" si="2"/>
        <v>0</v>
      </c>
      <c r="Y14" s="17">
        <f t="shared" si="2"/>
        <v>0</v>
      </c>
      <c r="Z14" s="17">
        <f t="shared" si="2"/>
        <v>0</v>
      </c>
      <c r="AA14" s="17">
        <f t="shared" si="2"/>
        <v>0</v>
      </c>
      <c r="AB14" s="17">
        <f t="shared" si="2"/>
        <v>0</v>
      </c>
      <c r="AC14" s="17">
        <f t="shared" si="2"/>
        <v>0</v>
      </c>
      <c r="AD14" s="17">
        <f t="shared" si="2"/>
        <v>0</v>
      </c>
      <c r="AE14" s="17">
        <f t="shared" si="2"/>
        <v>0</v>
      </c>
      <c r="AF14" s="17">
        <f t="shared" si="2"/>
        <v>0</v>
      </c>
      <c r="AG14" s="17">
        <f t="shared" si="2"/>
        <v>0</v>
      </c>
      <c r="AH14" s="17">
        <f t="shared" si="2"/>
        <v>0</v>
      </c>
      <c r="AI14" s="17">
        <f t="shared" si="2"/>
        <v>0</v>
      </c>
      <c r="AJ14" s="17">
        <f t="shared" si="2"/>
        <v>0</v>
      </c>
      <c r="AK14" s="17">
        <f t="shared" si="2"/>
        <v>0</v>
      </c>
      <c r="AL14" s="17">
        <f t="shared" si="2"/>
        <v>0</v>
      </c>
      <c r="AM14" s="17">
        <f t="shared" si="3"/>
        <v>0</v>
      </c>
      <c r="AN14" s="17">
        <f t="shared" si="3"/>
        <v>0</v>
      </c>
      <c r="AO14" s="17">
        <f t="shared" si="3"/>
        <v>0</v>
      </c>
      <c r="AP14" s="17">
        <f t="shared" si="3"/>
        <v>0</v>
      </c>
      <c r="AQ14" s="17">
        <f t="shared" si="3"/>
        <v>0</v>
      </c>
    </row>
    <row r="15" spans="2:43" x14ac:dyDescent="0.25">
      <c r="B15" s="87">
        <v>12</v>
      </c>
      <c r="C15" s="87">
        <v>4</v>
      </c>
      <c r="D15" s="17">
        <f t="shared" si="2"/>
        <v>0</v>
      </c>
      <c r="E15" s="17">
        <f t="shared" si="2"/>
        <v>0</v>
      </c>
      <c r="F15" s="17">
        <f t="shared" si="2"/>
        <v>0</v>
      </c>
      <c r="G15" s="17">
        <f t="shared" si="2"/>
        <v>0</v>
      </c>
      <c r="H15" s="17">
        <f t="shared" si="2"/>
        <v>0</v>
      </c>
      <c r="I15" s="17">
        <f t="shared" si="2"/>
        <v>0</v>
      </c>
      <c r="J15" s="17">
        <f t="shared" si="2"/>
        <v>0</v>
      </c>
      <c r="K15" s="17">
        <f t="shared" si="2"/>
        <v>0</v>
      </c>
      <c r="L15" s="17">
        <f t="shared" si="2"/>
        <v>0</v>
      </c>
      <c r="M15" s="17">
        <f t="shared" si="2"/>
        <v>0</v>
      </c>
      <c r="N15" s="17">
        <f t="shared" si="2"/>
        <v>0</v>
      </c>
      <c r="O15" s="17">
        <f t="shared" si="2"/>
        <v>0</v>
      </c>
      <c r="P15" s="17">
        <f t="shared" si="2"/>
        <v>0</v>
      </c>
      <c r="Q15" s="17">
        <f t="shared" si="2"/>
        <v>0</v>
      </c>
      <c r="R15" s="17">
        <f t="shared" si="2"/>
        <v>0</v>
      </c>
      <c r="S15" s="17">
        <f t="shared" si="2"/>
        <v>0</v>
      </c>
      <c r="T15" s="17">
        <f t="shared" si="2"/>
        <v>0</v>
      </c>
      <c r="U15" s="17">
        <f t="shared" si="2"/>
        <v>0</v>
      </c>
      <c r="V15" s="17">
        <f t="shared" si="2"/>
        <v>0</v>
      </c>
      <c r="W15" s="17">
        <f t="shared" si="2"/>
        <v>0</v>
      </c>
      <c r="X15" s="17">
        <f t="shared" si="2"/>
        <v>0</v>
      </c>
      <c r="Y15" s="17">
        <f t="shared" si="2"/>
        <v>0</v>
      </c>
      <c r="Z15" s="17">
        <f t="shared" si="2"/>
        <v>0</v>
      </c>
      <c r="AA15" s="17">
        <f t="shared" si="2"/>
        <v>0</v>
      </c>
      <c r="AB15" s="17">
        <f t="shared" si="2"/>
        <v>0</v>
      </c>
      <c r="AC15" s="17">
        <f t="shared" si="2"/>
        <v>0</v>
      </c>
      <c r="AD15" s="17">
        <f t="shared" si="2"/>
        <v>0</v>
      </c>
      <c r="AE15" s="17">
        <f t="shared" si="2"/>
        <v>0</v>
      </c>
      <c r="AF15" s="17">
        <f t="shared" si="2"/>
        <v>0</v>
      </c>
      <c r="AG15" s="17">
        <f t="shared" si="2"/>
        <v>0</v>
      </c>
      <c r="AH15" s="17">
        <f t="shared" si="2"/>
        <v>0</v>
      </c>
      <c r="AI15" s="17">
        <f t="shared" si="2"/>
        <v>0</v>
      </c>
      <c r="AJ15" s="17">
        <f t="shared" si="2"/>
        <v>0</v>
      </c>
      <c r="AK15" s="17">
        <f t="shared" si="2"/>
        <v>0</v>
      </c>
      <c r="AL15" s="17">
        <f t="shared" si="2"/>
        <v>0</v>
      </c>
      <c r="AM15" s="17">
        <f t="shared" si="3"/>
        <v>0</v>
      </c>
      <c r="AN15" s="17">
        <f t="shared" si="3"/>
        <v>0</v>
      </c>
      <c r="AO15" s="17">
        <f t="shared" si="3"/>
        <v>0</v>
      </c>
      <c r="AP15" s="17">
        <f t="shared" si="3"/>
        <v>0</v>
      </c>
      <c r="AQ15" s="17">
        <f t="shared" si="3"/>
        <v>0</v>
      </c>
    </row>
    <row r="16" spans="2:43" x14ac:dyDescent="0.25">
      <c r="B16" s="87">
        <v>20</v>
      </c>
      <c r="C16" s="87">
        <v>5</v>
      </c>
      <c r="D16" s="17">
        <f t="shared" si="2"/>
        <v>0</v>
      </c>
      <c r="E16" s="17">
        <f t="shared" si="2"/>
        <v>0</v>
      </c>
      <c r="F16" s="17">
        <f t="shared" si="2"/>
        <v>0</v>
      </c>
      <c r="G16" s="17">
        <f t="shared" si="2"/>
        <v>0</v>
      </c>
      <c r="H16" s="17">
        <f t="shared" si="2"/>
        <v>0</v>
      </c>
      <c r="I16" s="17">
        <f t="shared" si="2"/>
        <v>0</v>
      </c>
      <c r="J16" s="17">
        <f t="shared" si="2"/>
        <v>0</v>
      </c>
      <c r="K16" s="17">
        <f t="shared" si="2"/>
        <v>0</v>
      </c>
      <c r="L16" s="17">
        <f t="shared" si="2"/>
        <v>0</v>
      </c>
      <c r="M16" s="17">
        <f t="shared" si="2"/>
        <v>0</v>
      </c>
      <c r="N16" s="17">
        <f t="shared" si="2"/>
        <v>0</v>
      </c>
      <c r="O16" s="17">
        <f t="shared" si="2"/>
        <v>0</v>
      </c>
      <c r="P16" s="17">
        <f t="shared" si="2"/>
        <v>0</v>
      </c>
      <c r="Q16" s="17">
        <f t="shared" si="2"/>
        <v>0</v>
      </c>
      <c r="R16" s="17">
        <f t="shared" si="2"/>
        <v>0</v>
      </c>
      <c r="S16" s="17">
        <f t="shared" si="2"/>
        <v>0</v>
      </c>
      <c r="T16" s="17">
        <f t="shared" si="2"/>
        <v>0</v>
      </c>
      <c r="U16" s="17">
        <f t="shared" si="2"/>
        <v>0</v>
      </c>
      <c r="V16" s="17">
        <f t="shared" si="2"/>
        <v>0</v>
      </c>
      <c r="W16" s="17">
        <f t="shared" si="2"/>
        <v>0</v>
      </c>
      <c r="X16" s="17">
        <f t="shared" si="2"/>
        <v>0</v>
      </c>
      <c r="Y16" s="17">
        <f t="shared" si="2"/>
        <v>0</v>
      </c>
      <c r="Z16" s="17">
        <f t="shared" si="2"/>
        <v>0</v>
      </c>
      <c r="AA16" s="17">
        <f t="shared" si="2"/>
        <v>0</v>
      </c>
      <c r="AB16" s="17">
        <f t="shared" si="2"/>
        <v>0</v>
      </c>
      <c r="AC16" s="17">
        <f t="shared" si="2"/>
        <v>0</v>
      </c>
      <c r="AD16" s="17">
        <f t="shared" si="2"/>
        <v>0</v>
      </c>
      <c r="AE16" s="17">
        <f t="shared" si="2"/>
        <v>0</v>
      </c>
      <c r="AF16" s="17">
        <f t="shared" si="2"/>
        <v>0</v>
      </c>
      <c r="AG16" s="17">
        <f t="shared" si="2"/>
        <v>0</v>
      </c>
      <c r="AH16" s="17">
        <f t="shared" si="2"/>
        <v>0</v>
      </c>
      <c r="AI16" s="17">
        <f t="shared" si="2"/>
        <v>0</v>
      </c>
      <c r="AJ16" s="17">
        <f t="shared" si="2"/>
        <v>0</v>
      </c>
      <c r="AK16" s="17">
        <f t="shared" si="2"/>
        <v>0</v>
      </c>
      <c r="AL16" s="17">
        <f t="shared" si="2"/>
        <v>0</v>
      </c>
      <c r="AM16" s="17">
        <f t="shared" si="3"/>
        <v>0</v>
      </c>
      <c r="AN16" s="17">
        <f t="shared" si="3"/>
        <v>0</v>
      </c>
      <c r="AO16" s="17">
        <f t="shared" si="3"/>
        <v>0</v>
      </c>
      <c r="AP16" s="17">
        <f t="shared" si="3"/>
        <v>0</v>
      </c>
      <c r="AQ16" s="17">
        <f t="shared" si="3"/>
        <v>0</v>
      </c>
    </row>
    <row r="17" spans="2:43" x14ac:dyDescent="0.25">
      <c r="B17" s="87">
        <v>40</v>
      </c>
      <c r="C17" s="87">
        <v>6</v>
      </c>
      <c r="D17" s="17">
        <f t="shared" si="2"/>
        <v>0</v>
      </c>
      <c r="E17" s="17">
        <f t="shared" si="2"/>
        <v>0</v>
      </c>
      <c r="F17" s="17">
        <f t="shared" si="2"/>
        <v>0</v>
      </c>
      <c r="G17" s="17">
        <f t="shared" si="2"/>
        <v>0</v>
      </c>
      <c r="H17" s="17">
        <f t="shared" si="2"/>
        <v>0</v>
      </c>
      <c r="I17" s="17">
        <f t="shared" si="2"/>
        <v>0</v>
      </c>
      <c r="J17" s="17">
        <f t="shared" si="2"/>
        <v>0</v>
      </c>
      <c r="K17" s="17">
        <f t="shared" si="2"/>
        <v>0</v>
      </c>
      <c r="L17" s="17">
        <f t="shared" si="2"/>
        <v>0</v>
      </c>
      <c r="M17" s="17">
        <f t="shared" si="2"/>
        <v>0</v>
      </c>
      <c r="N17" s="17">
        <f t="shared" si="2"/>
        <v>0</v>
      </c>
      <c r="O17" s="17">
        <f t="shared" si="2"/>
        <v>0</v>
      </c>
      <c r="P17" s="17">
        <f t="shared" si="2"/>
        <v>0</v>
      </c>
      <c r="Q17" s="17">
        <f t="shared" si="2"/>
        <v>0</v>
      </c>
      <c r="R17" s="17">
        <f t="shared" si="2"/>
        <v>0</v>
      </c>
      <c r="S17" s="17">
        <f t="shared" si="2"/>
        <v>0</v>
      </c>
      <c r="T17" s="17">
        <f t="shared" si="2"/>
        <v>0</v>
      </c>
      <c r="U17" s="17">
        <f t="shared" si="2"/>
        <v>0</v>
      </c>
      <c r="V17" s="17">
        <f t="shared" si="2"/>
        <v>0</v>
      </c>
      <c r="W17" s="17">
        <f t="shared" si="2"/>
        <v>0</v>
      </c>
      <c r="X17" s="17">
        <f t="shared" si="2"/>
        <v>0</v>
      </c>
      <c r="Y17" s="17">
        <f t="shared" si="2"/>
        <v>0</v>
      </c>
      <c r="Z17" s="17">
        <f t="shared" si="2"/>
        <v>0</v>
      </c>
      <c r="AA17" s="17">
        <f t="shared" si="2"/>
        <v>0</v>
      </c>
      <c r="AB17" s="17">
        <f t="shared" si="2"/>
        <v>0</v>
      </c>
      <c r="AC17" s="17">
        <f t="shared" si="2"/>
        <v>0</v>
      </c>
      <c r="AD17" s="17">
        <f t="shared" si="2"/>
        <v>0</v>
      </c>
      <c r="AE17" s="17">
        <f t="shared" si="2"/>
        <v>0</v>
      </c>
      <c r="AF17" s="17">
        <f t="shared" si="2"/>
        <v>0</v>
      </c>
      <c r="AG17" s="17">
        <f t="shared" si="2"/>
        <v>0</v>
      </c>
      <c r="AH17" s="17">
        <f t="shared" si="2"/>
        <v>0</v>
      </c>
      <c r="AI17" s="17">
        <f t="shared" si="2"/>
        <v>0</v>
      </c>
      <c r="AJ17" s="17">
        <f t="shared" si="2"/>
        <v>0</v>
      </c>
      <c r="AK17" s="17">
        <f t="shared" si="2"/>
        <v>0</v>
      </c>
      <c r="AL17" s="17">
        <f t="shared" si="2"/>
        <v>0</v>
      </c>
      <c r="AM17" s="17">
        <f t="shared" si="3"/>
        <v>0</v>
      </c>
      <c r="AN17" s="17">
        <f t="shared" si="3"/>
        <v>0</v>
      </c>
      <c r="AO17" s="17">
        <f t="shared" si="3"/>
        <v>0</v>
      </c>
      <c r="AP17" s="17">
        <f t="shared" si="3"/>
        <v>0</v>
      </c>
      <c r="AQ17" s="17">
        <f t="shared" si="3"/>
        <v>0</v>
      </c>
    </row>
    <row r="19" spans="2:43" x14ac:dyDescent="0.25">
      <c r="B19" s="18" t="s">
        <v>9</v>
      </c>
      <c r="D19" s="88"/>
      <c r="E19" s="88"/>
      <c r="F19" s="88"/>
      <c r="G19" s="88"/>
      <c r="H19" s="88"/>
      <c r="I19" s="88"/>
      <c r="J19" s="88"/>
      <c r="K19" s="88"/>
      <c r="L19" s="88"/>
      <c r="M19" s="88"/>
      <c r="N19" s="88"/>
      <c r="O19" s="88"/>
      <c r="P19" s="88"/>
      <c r="Q19" s="88"/>
      <c r="R19" s="88"/>
      <c r="S19" s="88"/>
      <c r="T19" s="88"/>
      <c r="U19" s="88"/>
      <c r="V19" s="88"/>
      <c r="W19" s="88"/>
      <c r="X19" s="88"/>
      <c r="Y19" s="88"/>
      <c r="Z19" s="88"/>
      <c r="AA19" s="88"/>
      <c r="AB19" s="88"/>
      <c r="AC19" s="88"/>
      <c r="AD19" s="88"/>
      <c r="AE19" s="88"/>
      <c r="AF19" s="88"/>
      <c r="AG19" s="88"/>
      <c r="AH19" s="88"/>
      <c r="AI19" s="88"/>
      <c r="AJ19" s="88"/>
      <c r="AK19" s="88"/>
      <c r="AL19" s="88"/>
      <c r="AM19" s="88"/>
      <c r="AN19" s="88"/>
      <c r="AO19" s="88"/>
      <c r="AP19" s="88"/>
      <c r="AQ19" s="88"/>
    </row>
    <row r="20" spans="2:43" x14ac:dyDescent="0.25">
      <c r="C20" s="87">
        <v>1</v>
      </c>
      <c r="D20" s="88">
        <f t="shared" ref="D20:D25" si="4">SUM(D12)</f>
        <v>0</v>
      </c>
      <c r="E20" s="88">
        <f t="shared" ref="E20:E25" si="5">SUM(D12:E12)</f>
        <v>0</v>
      </c>
      <c r="F20" s="88">
        <f t="shared" ref="F20:F25" si="6">SUM(D12:F12)</f>
        <v>0</v>
      </c>
      <c r="G20" s="88">
        <f>SUM(D12:G12)</f>
        <v>0</v>
      </c>
      <c r="H20" s="88">
        <f>SUM(E12:H12)</f>
        <v>0</v>
      </c>
      <c r="I20" s="88">
        <f t="shared" ref="I20:AQ20" si="7">SUM(F12:I12)</f>
        <v>0</v>
      </c>
      <c r="J20" s="88">
        <f t="shared" si="7"/>
        <v>0</v>
      </c>
      <c r="K20" s="88">
        <f t="shared" si="7"/>
        <v>0</v>
      </c>
      <c r="L20" s="88">
        <f t="shared" si="7"/>
        <v>0</v>
      </c>
      <c r="M20" s="88">
        <f t="shared" si="7"/>
        <v>0</v>
      </c>
      <c r="N20" s="88">
        <f t="shared" si="7"/>
        <v>0</v>
      </c>
      <c r="O20" s="88">
        <f t="shared" si="7"/>
        <v>0</v>
      </c>
      <c r="P20" s="88">
        <f t="shared" si="7"/>
        <v>0</v>
      </c>
      <c r="Q20" s="88">
        <f t="shared" si="7"/>
        <v>0</v>
      </c>
      <c r="R20" s="88">
        <f t="shared" si="7"/>
        <v>0</v>
      </c>
      <c r="S20" s="88">
        <f t="shared" si="7"/>
        <v>0</v>
      </c>
      <c r="T20" s="88">
        <f t="shared" si="7"/>
        <v>0</v>
      </c>
      <c r="U20" s="88">
        <f t="shared" si="7"/>
        <v>0</v>
      </c>
      <c r="V20" s="88">
        <f t="shared" si="7"/>
        <v>0</v>
      </c>
      <c r="W20" s="88">
        <f t="shared" si="7"/>
        <v>0</v>
      </c>
      <c r="X20" s="88">
        <f t="shared" si="7"/>
        <v>0</v>
      </c>
      <c r="Y20" s="88">
        <f t="shared" si="7"/>
        <v>0</v>
      </c>
      <c r="Z20" s="88">
        <f t="shared" si="7"/>
        <v>0</v>
      </c>
      <c r="AA20" s="88">
        <f t="shared" si="7"/>
        <v>0</v>
      </c>
      <c r="AB20" s="88">
        <f t="shared" si="7"/>
        <v>0</v>
      </c>
      <c r="AC20" s="88">
        <f t="shared" si="7"/>
        <v>0</v>
      </c>
      <c r="AD20" s="88">
        <f t="shared" si="7"/>
        <v>0</v>
      </c>
      <c r="AE20" s="88">
        <f t="shared" si="7"/>
        <v>0</v>
      </c>
      <c r="AF20" s="88">
        <f t="shared" si="7"/>
        <v>0</v>
      </c>
      <c r="AG20" s="88">
        <f t="shared" si="7"/>
        <v>0</v>
      </c>
      <c r="AH20" s="88">
        <f t="shared" si="7"/>
        <v>0</v>
      </c>
      <c r="AI20" s="88">
        <f t="shared" si="7"/>
        <v>0</v>
      </c>
      <c r="AJ20" s="88">
        <f t="shared" si="7"/>
        <v>0</v>
      </c>
      <c r="AK20" s="88">
        <f t="shared" si="7"/>
        <v>0</v>
      </c>
      <c r="AL20" s="88">
        <f t="shared" si="7"/>
        <v>0</v>
      </c>
      <c r="AM20" s="88">
        <f t="shared" si="7"/>
        <v>0</v>
      </c>
      <c r="AN20" s="88">
        <f t="shared" si="7"/>
        <v>0</v>
      </c>
      <c r="AO20" s="88">
        <f t="shared" si="7"/>
        <v>0</v>
      </c>
      <c r="AP20" s="88">
        <f t="shared" si="7"/>
        <v>0</v>
      </c>
      <c r="AQ20" s="88">
        <f t="shared" si="7"/>
        <v>0</v>
      </c>
    </row>
    <row r="21" spans="2:43" x14ac:dyDescent="0.25">
      <c r="C21" s="87">
        <v>2</v>
      </c>
      <c r="D21" s="88">
        <f t="shared" si="4"/>
        <v>0</v>
      </c>
      <c r="E21" s="88">
        <f t="shared" si="5"/>
        <v>0</v>
      </c>
      <c r="F21" s="88">
        <f t="shared" si="6"/>
        <v>0</v>
      </c>
      <c r="G21" s="88">
        <f>SUM(D13:G13)</f>
        <v>0</v>
      </c>
      <c r="H21" s="88">
        <f>SUM(D13:H13)</f>
        <v>0</v>
      </c>
      <c r="I21" s="88">
        <f>SUM(D13:I13)</f>
        <v>0</v>
      </c>
      <c r="J21" s="88">
        <f>SUM(E13:J13)</f>
        <v>0</v>
      </c>
      <c r="K21" s="88">
        <f t="shared" ref="K21:AQ21" si="8">SUM(F13:K13)</f>
        <v>0</v>
      </c>
      <c r="L21" s="88">
        <f t="shared" si="8"/>
        <v>0</v>
      </c>
      <c r="M21" s="88">
        <f t="shared" si="8"/>
        <v>0</v>
      </c>
      <c r="N21" s="88">
        <f t="shared" si="8"/>
        <v>0</v>
      </c>
      <c r="O21" s="88">
        <f t="shared" si="8"/>
        <v>0</v>
      </c>
      <c r="P21" s="88">
        <f t="shared" si="8"/>
        <v>0</v>
      </c>
      <c r="Q21" s="88">
        <f t="shared" si="8"/>
        <v>0</v>
      </c>
      <c r="R21" s="88">
        <f t="shared" si="8"/>
        <v>0</v>
      </c>
      <c r="S21" s="88">
        <f t="shared" si="8"/>
        <v>0</v>
      </c>
      <c r="T21" s="88">
        <f t="shared" si="8"/>
        <v>0</v>
      </c>
      <c r="U21" s="88">
        <f t="shared" si="8"/>
        <v>0</v>
      </c>
      <c r="V21" s="88">
        <f t="shared" si="8"/>
        <v>0</v>
      </c>
      <c r="W21" s="88">
        <f t="shared" si="8"/>
        <v>0</v>
      </c>
      <c r="X21" s="88">
        <f t="shared" si="8"/>
        <v>0</v>
      </c>
      <c r="Y21" s="88">
        <f t="shared" si="8"/>
        <v>0</v>
      </c>
      <c r="Z21" s="88">
        <f t="shared" si="8"/>
        <v>0</v>
      </c>
      <c r="AA21" s="88">
        <f t="shared" si="8"/>
        <v>0</v>
      </c>
      <c r="AB21" s="88">
        <f t="shared" si="8"/>
        <v>0</v>
      </c>
      <c r="AC21" s="88">
        <f t="shared" si="8"/>
        <v>0</v>
      </c>
      <c r="AD21" s="88">
        <f t="shared" si="8"/>
        <v>0</v>
      </c>
      <c r="AE21" s="88">
        <f t="shared" si="8"/>
        <v>0</v>
      </c>
      <c r="AF21" s="88">
        <f t="shared" si="8"/>
        <v>0</v>
      </c>
      <c r="AG21" s="88">
        <f t="shared" si="8"/>
        <v>0</v>
      </c>
      <c r="AH21" s="88">
        <f t="shared" si="8"/>
        <v>0</v>
      </c>
      <c r="AI21" s="88">
        <f t="shared" si="8"/>
        <v>0</v>
      </c>
      <c r="AJ21" s="88">
        <f t="shared" si="8"/>
        <v>0</v>
      </c>
      <c r="AK21" s="88">
        <f t="shared" si="8"/>
        <v>0</v>
      </c>
      <c r="AL21" s="88">
        <f t="shared" si="8"/>
        <v>0</v>
      </c>
      <c r="AM21" s="88">
        <f t="shared" si="8"/>
        <v>0</v>
      </c>
      <c r="AN21" s="88">
        <f t="shared" si="8"/>
        <v>0</v>
      </c>
      <c r="AO21" s="88">
        <f t="shared" si="8"/>
        <v>0</v>
      </c>
      <c r="AP21" s="88">
        <f t="shared" si="8"/>
        <v>0</v>
      </c>
      <c r="AQ21" s="88">
        <f t="shared" si="8"/>
        <v>0</v>
      </c>
    </row>
    <row r="22" spans="2:43" x14ac:dyDescent="0.25">
      <c r="C22" s="87">
        <v>3</v>
      </c>
      <c r="D22" s="88">
        <f t="shared" si="4"/>
        <v>0</v>
      </c>
      <c r="E22" s="88">
        <f t="shared" si="5"/>
        <v>0</v>
      </c>
      <c r="F22" s="88">
        <f t="shared" si="6"/>
        <v>0</v>
      </c>
      <c r="G22" s="88">
        <f>SUM(D14:G14)</f>
        <v>0</v>
      </c>
      <c r="H22" s="88">
        <f>SUM(D14:H14)</f>
        <v>0</v>
      </c>
      <c r="I22" s="88">
        <f>SUM(D14:I14)</f>
        <v>0</v>
      </c>
      <c r="J22" s="88">
        <f>SUM(D14:J14)</f>
        <v>0</v>
      </c>
      <c r="K22" s="88">
        <f t="shared" ref="K22:Q22" si="9">SUM(D14:K14)</f>
        <v>0</v>
      </c>
      <c r="L22" s="88">
        <f t="shared" si="9"/>
        <v>0</v>
      </c>
      <c r="M22" s="88">
        <f t="shared" si="9"/>
        <v>0</v>
      </c>
      <c r="N22" s="88">
        <f t="shared" si="9"/>
        <v>0</v>
      </c>
      <c r="O22" s="88">
        <f t="shared" si="9"/>
        <v>0</v>
      </c>
      <c r="P22" s="88">
        <f t="shared" si="9"/>
        <v>0</v>
      </c>
      <c r="Q22" s="88">
        <f t="shared" si="9"/>
        <v>0</v>
      </c>
      <c r="R22" s="88">
        <f t="shared" ref="R22:AQ24" si="10">SUM(G14:R14)</f>
        <v>0</v>
      </c>
      <c r="S22" s="88">
        <f t="shared" si="10"/>
        <v>0</v>
      </c>
      <c r="T22" s="88">
        <f t="shared" si="10"/>
        <v>0</v>
      </c>
      <c r="U22" s="88">
        <f t="shared" si="10"/>
        <v>0</v>
      </c>
      <c r="V22" s="88">
        <f t="shared" si="10"/>
        <v>0</v>
      </c>
      <c r="W22" s="88">
        <f t="shared" si="10"/>
        <v>0</v>
      </c>
      <c r="X22" s="88">
        <f t="shared" si="10"/>
        <v>0</v>
      </c>
      <c r="Y22" s="88">
        <f t="shared" si="10"/>
        <v>0</v>
      </c>
      <c r="Z22" s="88">
        <f t="shared" si="10"/>
        <v>0</v>
      </c>
      <c r="AA22" s="88">
        <f t="shared" si="10"/>
        <v>0</v>
      </c>
      <c r="AB22" s="88">
        <f t="shared" si="10"/>
        <v>0</v>
      </c>
      <c r="AC22" s="88">
        <f t="shared" si="10"/>
        <v>0</v>
      </c>
      <c r="AD22" s="88">
        <f t="shared" si="10"/>
        <v>0</v>
      </c>
      <c r="AE22" s="88">
        <f t="shared" si="10"/>
        <v>0</v>
      </c>
      <c r="AF22" s="88">
        <f t="shared" si="10"/>
        <v>0</v>
      </c>
      <c r="AG22" s="88">
        <f t="shared" si="10"/>
        <v>0</v>
      </c>
      <c r="AH22" s="88">
        <f t="shared" si="10"/>
        <v>0</v>
      </c>
      <c r="AI22" s="88">
        <f t="shared" si="10"/>
        <v>0</v>
      </c>
      <c r="AJ22" s="88">
        <f t="shared" si="10"/>
        <v>0</v>
      </c>
      <c r="AK22" s="88">
        <f t="shared" si="10"/>
        <v>0</v>
      </c>
      <c r="AL22" s="88">
        <f t="shared" si="10"/>
        <v>0</v>
      </c>
      <c r="AM22" s="88">
        <f t="shared" si="10"/>
        <v>0</v>
      </c>
      <c r="AN22" s="88">
        <f t="shared" si="10"/>
        <v>0</v>
      </c>
      <c r="AO22" s="88">
        <f t="shared" si="10"/>
        <v>0</v>
      </c>
      <c r="AP22" s="88">
        <f t="shared" si="10"/>
        <v>0</v>
      </c>
      <c r="AQ22" s="88">
        <f t="shared" si="10"/>
        <v>0</v>
      </c>
    </row>
    <row r="23" spans="2:43" x14ac:dyDescent="0.25">
      <c r="C23" s="87">
        <v>4</v>
      </c>
      <c r="D23" s="88">
        <f t="shared" si="4"/>
        <v>0</v>
      </c>
      <c r="E23" s="88">
        <f t="shared" si="5"/>
        <v>0</v>
      </c>
      <c r="F23" s="88">
        <f t="shared" si="6"/>
        <v>0</v>
      </c>
      <c r="G23" s="88">
        <f>SUM(D15:G15)</f>
        <v>0</v>
      </c>
      <c r="H23" s="88">
        <f>SUM(D15:H15)</f>
        <v>0</v>
      </c>
      <c r="I23" s="88">
        <f>SUM(D15:I15)</f>
        <v>0</v>
      </c>
      <c r="J23" s="88">
        <f>SUM(D15:J15)</f>
        <v>0</v>
      </c>
      <c r="K23" s="88">
        <f>SUM(D15:K15)</f>
        <v>0</v>
      </c>
      <c r="L23" s="88">
        <f>SUM(D15:L15)</f>
        <v>0</v>
      </c>
      <c r="M23" s="88">
        <f>SUM(D15:M15)</f>
        <v>0</v>
      </c>
      <c r="N23" s="88">
        <f>SUM(D15:N15)</f>
        <v>0</v>
      </c>
      <c r="O23" s="88">
        <f t="shared" ref="O23:Q24" si="11">SUM(D15:O15)</f>
        <v>0</v>
      </c>
      <c r="P23" s="88">
        <f t="shared" si="11"/>
        <v>0</v>
      </c>
      <c r="Q23" s="88">
        <f t="shared" si="11"/>
        <v>0</v>
      </c>
      <c r="R23" s="88">
        <f t="shared" si="10"/>
        <v>0</v>
      </c>
      <c r="S23" s="88">
        <f t="shared" si="10"/>
        <v>0</v>
      </c>
      <c r="T23" s="88">
        <f t="shared" si="10"/>
        <v>0</v>
      </c>
      <c r="U23" s="88">
        <f t="shared" si="10"/>
        <v>0</v>
      </c>
      <c r="V23" s="88">
        <f t="shared" si="10"/>
        <v>0</v>
      </c>
      <c r="W23" s="88">
        <f t="shared" si="10"/>
        <v>0</v>
      </c>
      <c r="X23" s="88">
        <f t="shared" si="10"/>
        <v>0</v>
      </c>
      <c r="Y23" s="88">
        <f t="shared" si="10"/>
        <v>0</v>
      </c>
      <c r="Z23" s="88">
        <f t="shared" si="10"/>
        <v>0</v>
      </c>
      <c r="AA23" s="88">
        <f t="shared" si="10"/>
        <v>0</v>
      </c>
      <c r="AB23" s="88">
        <f t="shared" si="10"/>
        <v>0</v>
      </c>
      <c r="AC23" s="88">
        <f t="shared" si="10"/>
        <v>0</v>
      </c>
      <c r="AD23" s="88">
        <f t="shared" si="10"/>
        <v>0</v>
      </c>
      <c r="AE23" s="88">
        <f t="shared" si="10"/>
        <v>0</v>
      </c>
      <c r="AF23" s="88">
        <f t="shared" si="10"/>
        <v>0</v>
      </c>
      <c r="AG23" s="88">
        <f t="shared" si="10"/>
        <v>0</v>
      </c>
      <c r="AH23" s="88">
        <f t="shared" si="10"/>
        <v>0</v>
      </c>
      <c r="AI23" s="88">
        <f t="shared" si="10"/>
        <v>0</v>
      </c>
      <c r="AJ23" s="88">
        <f t="shared" si="10"/>
        <v>0</v>
      </c>
      <c r="AK23" s="88">
        <f t="shared" si="10"/>
        <v>0</v>
      </c>
      <c r="AL23" s="88">
        <f t="shared" si="10"/>
        <v>0</v>
      </c>
      <c r="AM23" s="88">
        <f t="shared" si="10"/>
        <v>0</v>
      </c>
      <c r="AN23" s="88">
        <f t="shared" si="10"/>
        <v>0</v>
      </c>
      <c r="AO23" s="88">
        <f t="shared" si="10"/>
        <v>0</v>
      </c>
      <c r="AP23" s="88">
        <f t="shared" si="10"/>
        <v>0</v>
      </c>
      <c r="AQ23" s="88">
        <f t="shared" si="10"/>
        <v>0</v>
      </c>
    </row>
    <row r="24" spans="2:43" x14ac:dyDescent="0.25">
      <c r="C24" s="87">
        <v>5</v>
      </c>
      <c r="D24" s="88">
        <f t="shared" si="4"/>
        <v>0</v>
      </c>
      <c r="E24" s="88">
        <f t="shared" si="5"/>
        <v>0</v>
      </c>
      <c r="F24" s="88">
        <f t="shared" si="6"/>
        <v>0</v>
      </c>
      <c r="G24" s="88">
        <f>SUM(D16:G16)</f>
        <v>0</v>
      </c>
      <c r="H24" s="88">
        <f>SUM(D16:H16)</f>
        <v>0</v>
      </c>
      <c r="I24" s="88">
        <f>SUM(D16:I16)</f>
        <v>0</v>
      </c>
      <c r="J24" s="88">
        <f>SUM(D16:J16)</f>
        <v>0</v>
      </c>
      <c r="K24" s="88">
        <f>SUM(D16:K16)</f>
        <v>0</v>
      </c>
      <c r="L24" s="88">
        <f>SUM(D16:L16)</f>
        <v>0</v>
      </c>
      <c r="M24" s="88">
        <f>SUM(D16:M16)</f>
        <v>0</v>
      </c>
      <c r="N24" s="88">
        <f>SUM(D16:N16)</f>
        <v>0</v>
      </c>
      <c r="O24" s="88">
        <f t="shared" si="11"/>
        <v>0</v>
      </c>
      <c r="P24" s="88">
        <f>SUM(D16:P16)</f>
        <v>0</v>
      </c>
      <c r="Q24" s="88">
        <f>SUM(D16:Q16)</f>
        <v>0</v>
      </c>
      <c r="R24" s="88">
        <f>SUM(D16:R16)</f>
        <v>0</v>
      </c>
      <c r="S24" s="88">
        <f>SUM($D$16:S16)</f>
        <v>0</v>
      </c>
      <c r="T24" s="88">
        <f>SUM($D$16:T16)</f>
        <v>0</v>
      </c>
      <c r="U24" s="88">
        <f>SUM($D$16:U16)</f>
        <v>0</v>
      </c>
      <c r="V24" s="88">
        <f>SUM($D$16:V16)</f>
        <v>0</v>
      </c>
      <c r="W24" s="88">
        <f>SUM($D$16:W16)</f>
        <v>0</v>
      </c>
      <c r="X24" s="88">
        <f t="shared" si="10"/>
        <v>0</v>
      </c>
      <c r="Y24" s="88">
        <f t="shared" si="10"/>
        <v>0</v>
      </c>
      <c r="Z24" s="88">
        <f t="shared" si="10"/>
        <v>0</v>
      </c>
      <c r="AA24" s="88">
        <f t="shared" si="10"/>
        <v>0</v>
      </c>
      <c r="AB24" s="88">
        <f t="shared" si="10"/>
        <v>0</v>
      </c>
      <c r="AC24" s="88">
        <f t="shared" si="10"/>
        <v>0</v>
      </c>
      <c r="AD24" s="88">
        <f t="shared" si="10"/>
        <v>0</v>
      </c>
      <c r="AE24" s="88">
        <f t="shared" si="10"/>
        <v>0</v>
      </c>
      <c r="AF24" s="88">
        <f t="shared" si="10"/>
        <v>0</v>
      </c>
      <c r="AG24" s="88">
        <f t="shared" si="10"/>
        <v>0</v>
      </c>
      <c r="AH24" s="88">
        <f t="shared" si="10"/>
        <v>0</v>
      </c>
      <c r="AI24" s="88">
        <f t="shared" si="10"/>
        <v>0</v>
      </c>
      <c r="AJ24" s="88">
        <f t="shared" si="10"/>
        <v>0</v>
      </c>
      <c r="AK24" s="88">
        <f t="shared" si="10"/>
        <v>0</v>
      </c>
      <c r="AL24" s="88">
        <f t="shared" si="10"/>
        <v>0</v>
      </c>
      <c r="AM24" s="88">
        <f t="shared" si="10"/>
        <v>0</v>
      </c>
      <c r="AN24" s="88">
        <f t="shared" si="10"/>
        <v>0</v>
      </c>
      <c r="AO24" s="88">
        <f t="shared" si="10"/>
        <v>0</v>
      </c>
      <c r="AP24" s="88">
        <f t="shared" si="10"/>
        <v>0</v>
      </c>
      <c r="AQ24" s="88">
        <f t="shared" si="10"/>
        <v>0</v>
      </c>
    </row>
    <row r="25" spans="2:43" x14ac:dyDescent="0.25">
      <c r="C25" s="87">
        <v>6</v>
      </c>
      <c r="D25" s="88">
        <f t="shared" si="4"/>
        <v>0</v>
      </c>
      <c r="E25" s="88">
        <f t="shared" si="5"/>
        <v>0</v>
      </c>
      <c r="F25" s="88">
        <f t="shared" si="6"/>
        <v>0</v>
      </c>
      <c r="G25" s="88">
        <f>SUM(D17:G17)</f>
        <v>0</v>
      </c>
      <c r="H25" s="88">
        <f>SUM(D17:H17)</f>
        <v>0</v>
      </c>
      <c r="I25" s="88">
        <f>SUM(D17:I17)</f>
        <v>0</v>
      </c>
      <c r="J25" s="88">
        <f>SUM(D17:J17)</f>
        <v>0</v>
      </c>
      <c r="K25" s="88">
        <f>SUM(D17:K17)</f>
        <v>0</v>
      </c>
      <c r="L25" s="88">
        <f>SUM(D17:L17)</f>
        <v>0</v>
      </c>
      <c r="M25" s="88">
        <f>SUM(D17:M17)</f>
        <v>0</v>
      </c>
      <c r="N25" s="88">
        <f>SUM(D17:N17)</f>
        <v>0</v>
      </c>
      <c r="O25" s="88">
        <f>SUM($D$17:O17)</f>
        <v>0</v>
      </c>
      <c r="P25" s="88">
        <f>SUM($D$17:P17)</f>
        <v>0</v>
      </c>
      <c r="Q25" s="88">
        <f>SUM($D$17:Q17)</f>
        <v>0</v>
      </c>
      <c r="R25" s="88">
        <f>SUM($D$17:R17)</f>
        <v>0</v>
      </c>
      <c r="S25" s="88">
        <f>SUM($D$17:S17)</f>
        <v>0</v>
      </c>
      <c r="T25" s="88">
        <f>SUM($D$17:T17)</f>
        <v>0</v>
      </c>
      <c r="U25" s="88">
        <f>SUM($D$17:U17)</f>
        <v>0</v>
      </c>
      <c r="V25" s="88">
        <f>SUM($D$17:V17)</f>
        <v>0</v>
      </c>
      <c r="W25" s="88">
        <f>SUM($D$17:W17)</f>
        <v>0</v>
      </c>
      <c r="X25" s="88">
        <f>SUM($D$17:X17)</f>
        <v>0</v>
      </c>
      <c r="Y25" s="88">
        <f>SUM($D$17:Y17)</f>
        <v>0</v>
      </c>
      <c r="Z25" s="88">
        <f>SUM($D$17:Z17)</f>
        <v>0</v>
      </c>
      <c r="AA25" s="88">
        <f>SUM($D$17:AA17)</f>
        <v>0</v>
      </c>
      <c r="AB25" s="88">
        <f>SUM($D$17:AB17)</f>
        <v>0</v>
      </c>
      <c r="AC25" s="88">
        <f>SUM($D$17:AC17)</f>
        <v>0</v>
      </c>
      <c r="AD25" s="88">
        <f>SUM($D$17:AD17)</f>
        <v>0</v>
      </c>
      <c r="AE25" s="88">
        <f>SUM($D$17:AE17)</f>
        <v>0</v>
      </c>
      <c r="AF25" s="88">
        <f>SUM($D$17:AF17)</f>
        <v>0</v>
      </c>
      <c r="AG25" s="88">
        <f>SUM($D$17:AG17)</f>
        <v>0</v>
      </c>
      <c r="AH25" s="88">
        <f>SUM($D$17:AH17)</f>
        <v>0</v>
      </c>
      <c r="AI25" s="88">
        <f>SUM($D$17:AI17)</f>
        <v>0</v>
      </c>
      <c r="AJ25" s="88">
        <f>SUM($D$17:AJ17)</f>
        <v>0</v>
      </c>
      <c r="AK25" s="88">
        <f>SUM($D$17:AK17)</f>
        <v>0</v>
      </c>
      <c r="AL25" s="88">
        <f>SUM($D$17:AL17)</f>
        <v>0</v>
      </c>
      <c r="AM25" s="88">
        <f>SUM($D$17:AM17)</f>
        <v>0</v>
      </c>
      <c r="AN25" s="88">
        <f>SUM($D$17:AN17)</f>
        <v>0</v>
      </c>
      <c r="AO25" s="88">
        <f>SUM($D$17:AO17)</f>
        <v>0</v>
      </c>
      <c r="AP25" s="88">
        <f>SUM($D$17:AP17)</f>
        <v>0</v>
      </c>
      <c r="AQ25" s="88">
        <f>SUM($D$17:AQ17)</f>
        <v>0</v>
      </c>
    </row>
  </sheetData>
  <pageMargins left="0.70866141732283472" right="0.70866141732283472" top="0.78740157480314965" bottom="0.78740157480314965" header="0.31496062992125984" footer="0.31496062992125984"/>
  <pageSetup paperSize="9" scale="34" orientation="landscape" r:id="rId1"/>
  <headerFooter>
    <oddHeader>&amp;RPríloha č. 3 Metodiky pre vypracovanie finančnej analýzy projektu Finančná Analýza</oddHead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8">
    <tabColor rgb="FFFF9900"/>
    <pageSetUpPr fitToPage="1"/>
  </sheetPr>
  <dimension ref="A1:AV168"/>
  <sheetViews>
    <sheetView zoomScale="70" zoomScaleNormal="70" workbookViewId="0">
      <selection activeCell="I1" sqref="I1:I3"/>
    </sheetView>
  </sheetViews>
  <sheetFormatPr defaultColWidth="8.88671875" defaultRowHeight="14.4" x14ac:dyDescent="0.3"/>
  <cols>
    <col min="1" max="1" width="17.6640625" style="335" customWidth="1"/>
    <col min="2" max="2" width="39.33203125" style="335" customWidth="1"/>
    <col min="3" max="3" width="11.6640625" style="335" customWidth="1"/>
    <col min="4" max="4" width="14.33203125" style="335" customWidth="1"/>
    <col min="5" max="5" width="14.109375" style="364" customWidth="1"/>
    <col min="6" max="6" width="14.44140625" style="364" bestFit="1" customWidth="1"/>
    <col min="7" max="7" width="13.5546875" style="335" customWidth="1"/>
    <col min="8" max="8" width="9.5546875" style="335" customWidth="1"/>
    <col min="9" max="9" width="10.33203125" style="349" customWidth="1"/>
    <col min="10" max="10" width="12.88671875" style="349" customWidth="1"/>
    <col min="11" max="11" width="9.88671875" style="349" customWidth="1"/>
    <col min="12" max="12" width="12.88671875" style="349" customWidth="1"/>
    <col min="13" max="13" width="8.6640625" style="335" hidden="1" customWidth="1"/>
    <col min="14" max="16" width="8.6640625" style="351" hidden="1" customWidth="1"/>
    <col min="17" max="32" width="8.6640625" style="335" hidden="1" customWidth="1"/>
    <col min="33" max="33" width="8.5546875" style="335" hidden="1" customWidth="1"/>
    <col min="34" max="36" width="11.33203125" style="335" hidden="1" customWidth="1"/>
    <col min="37" max="37" width="8.5546875" style="335" bestFit="1" customWidth="1"/>
    <col min="38" max="40" width="0" style="335" hidden="1" customWidth="1"/>
    <col min="41" max="41" width="12.5546875" style="335" bestFit="1" customWidth="1"/>
    <col min="42" max="44" width="0" style="335" hidden="1" customWidth="1"/>
    <col min="45" max="16384" width="8.88671875" style="335"/>
  </cols>
  <sheetData>
    <row r="1" spans="1:48" s="321" customFormat="1" ht="14.4" customHeight="1" x14ac:dyDescent="0.3">
      <c r="A1" s="445" t="s">
        <v>185</v>
      </c>
      <c r="B1" s="447" t="s">
        <v>51</v>
      </c>
      <c r="C1" s="447" t="s">
        <v>330</v>
      </c>
      <c r="D1" s="447" t="s">
        <v>329</v>
      </c>
      <c r="E1" s="443" t="s">
        <v>30</v>
      </c>
      <c r="F1" s="443" t="s">
        <v>31</v>
      </c>
      <c r="G1" s="443" t="s">
        <v>32</v>
      </c>
      <c r="H1" s="443" t="s">
        <v>2</v>
      </c>
      <c r="I1" s="443" t="s">
        <v>33</v>
      </c>
      <c r="J1" s="443" t="s">
        <v>34</v>
      </c>
      <c r="K1" s="443" t="s">
        <v>35</v>
      </c>
      <c r="L1" s="443" t="s">
        <v>36</v>
      </c>
      <c r="M1" s="448" t="s">
        <v>37</v>
      </c>
      <c r="N1" s="449"/>
      <c r="O1" s="449"/>
      <c r="P1" s="449"/>
      <c r="Q1" s="449"/>
      <c r="R1" s="449"/>
      <c r="S1" s="449"/>
      <c r="T1" s="449"/>
      <c r="U1" s="449"/>
      <c r="V1" s="449"/>
      <c r="W1" s="449"/>
      <c r="X1" s="449"/>
      <c r="Y1" s="449"/>
      <c r="Z1" s="449"/>
      <c r="AA1" s="449"/>
      <c r="AB1" s="449"/>
      <c r="AC1" s="450"/>
      <c r="AD1" s="320"/>
      <c r="AE1" s="320"/>
      <c r="AF1" s="320"/>
      <c r="AG1" s="314">
        <f>SUM(M3,Q3,U3,Y3,AC3,AG3,AK3,AO3,AS3)</f>
        <v>0</v>
      </c>
      <c r="AH1" s="320"/>
      <c r="AI1" s="320"/>
      <c r="AJ1" s="320"/>
      <c r="AK1" s="320"/>
      <c r="AL1" s="320"/>
      <c r="AM1" s="320"/>
      <c r="AN1" s="320"/>
      <c r="AO1" s="320"/>
      <c r="AP1" s="320"/>
      <c r="AQ1" s="320"/>
      <c r="AR1" s="320"/>
      <c r="AS1" s="320"/>
      <c r="AT1" s="320"/>
      <c r="AU1" s="320"/>
      <c r="AV1" s="320"/>
    </row>
    <row r="2" spans="1:48" s="321" customFormat="1" x14ac:dyDescent="0.3">
      <c r="A2" s="445"/>
      <c r="B2" s="447"/>
      <c r="C2" s="447"/>
      <c r="D2" s="447"/>
      <c r="E2" s="443"/>
      <c r="F2" s="443"/>
      <c r="G2" s="443"/>
      <c r="H2" s="443"/>
      <c r="I2" s="443"/>
      <c r="J2" s="443"/>
      <c r="K2" s="443"/>
      <c r="L2" s="443"/>
      <c r="M2" s="322">
        <f>'Peňažné toky projektu'!D13</f>
        <v>2017</v>
      </c>
      <c r="N2" s="323"/>
      <c r="O2" s="323"/>
      <c r="P2" s="323"/>
      <c r="Q2" s="322">
        <f>M2+1</f>
        <v>2018</v>
      </c>
      <c r="R2" s="322"/>
      <c r="S2" s="322"/>
      <c r="T2" s="322"/>
      <c r="U2" s="322">
        <f>Q2+1</f>
        <v>2019</v>
      </c>
      <c r="V2" s="322"/>
      <c r="W2" s="322"/>
      <c r="X2" s="322"/>
      <c r="Y2" s="322">
        <f>U2+1</f>
        <v>2020</v>
      </c>
      <c r="Z2" s="322"/>
      <c r="AA2" s="322"/>
      <c r="AB2" s="322"/>
      <c r="AC2" s="322">
        <f>Y2+1</f>
        <v>2021</v>
      </c>
      <c r="AD2" s="322"/>
      <c r="AE2" s="322"/>
      <c r="AF2" s="322"/>
      <c r="AG2" s="322">
        <f>AC2+1</f>
        <v>2022</v>
      </c>
      <c r="AH2" s="322"/>
      <c r="AI2" s="324"/>
      <c r="AJ2" s="324"/>
      <c r="AK2" s="322" t="str">
        <f>IF(('Peňažné toky projektu'!$D$13+'Peňažné toky projektu'!$D$14)&gt;(AG2),(AG2+1),"")</f>
        <v/>
      </c>
      <c r="AL2" s="322"/>
      <c r="AM2" s="324"/>
      <c r="AN2" s="324"/>
      <c r="AO2" s="322" t="str">
        <f>IF(('Peňažné toky projektu'!$D$13+'Peňažné toky projektu'!$D$14)&gt;(AG2+1),(AG2+2),"")</f>
        <v/>
      </c>
      <c r="AP2" s="322"/>
      <c r="AQ2" s="324"/>
      <c r="AR2" s="324"/>
      <c r="AS2" s="322" t="str">
        <f>IF(('Peňažné toky projektu'!$D$13+'Peňažné toky projektu'!$D$14)&gt;(AG2+2),(AG2+3),"")</f>
        <v/>
      </c>
      <c r="AT2" s="322"/>
      <c r="AU2" s="324"/>
      <c r="AV2" s="324"/>
    </row>
    <row r="3" spans="1:48" s="325" customFormat="1" x14ac:dyDescent="0.3">
      <c r="A3" s="446"/>
      <c r="B3" s="444"/>
      <c r="C3" s="444"/>
      <c r="D3" s="444"/>
      <c r="E3" s="444"/>
      <c r="F3" s="444"/>
      <c r="G3" s="444"/>
      <c r="H3" s="444"/>
      <c r="I3" s="444"/>
      <c r="J3" s="444"/>
      <c r="K3" s="444"/>
      <c r="L3" s="444"/>
      <c r="M3" s="315">
        <f>'Investičné výdavky'!B14</f>
        <v>0</v>
      </c>
      <c r="N3" s="315" t="s">
        <v>181</v>
      </c>
      <c r="O3" s="315" t="s">
        <v>182</v>
      </c>
      <c r="P3" s="315" t="s">
        <v>113</v>
      </c>
      <c r="Q3" s="316">
        <f>'Investičné výdavky'!B15</f>
        <v>0</v>
      </c>
      <c r="R3" s="315" t="s">
        <v>181</v>
      </c>
      <c r="S3" s="315" t="s">
        <v>182</v>
      </c>
      <c r="T3" s="315" t="s">
        <v>113</v>
      </c>
      <c r="U3" s="316">
        <f>'Investičné výdavky'!B16</f>
        <v>0</v>
      </c>
      <c r="V3" s="315" t="s">
        <v>181</v>
      </c>
      <c r="W3" s="315" t="s">
        <v>182</v>
      </c>
      <c r="X3" s="315" t="s">
        <v>113</v>
      </c>
      <c r="Y3" s="316">
        <f>'Investičné výdavky'!B17</f>
        <v>0</v>
      </c>
      <c r="Z3" s="315" t="s">
        <v>181</v>
      </c>
      <c r="AA3" s="315" t="s">
        <v>182</v>
      </c>
      <c r="AB3" s="315" t="s">
        <v>113</v>
      </c>
      <c r="AC3" s="316">
        <f>'Investičné výdavky'!B18</f>
        <v>0</v>
      </c>
      <c r="AD3" s="315" t="s">
        <v>181</v>
      </c>
      <c r="AE3" s="315" t="s">
        <v>182</v>
      </c>
      <c r="AF3" s="315" t="s">
        <v>113</v>
      </c>
      <c r="AG3" s="316">
        <f>'Investičné výdavky'!B19</f>
        <v>0</v>
      </c>
      <c r="AH3" s="317" t="str">
        <f>IF(AH$2="","","bez DPH")</f>
        <v/>
      </c>
      <c r="AI3" s="317" t="str">
        <f>IF(AI$2="","","s DPH")</f>
        <v/>
      </c>
      <c r="AJ3" s="317" t="str">
        <f>IF(AJ$2="","","DPH")</f>
        <v/>
      </c>
      <c r="AK3" s="318">
        <f>'Investičné výdavky'!B20</f>
        <v>0</v>
      </c>
      <c r="AL3" s="317" t="str">
        <f>IF(AL2="","","bez DPH")</f>
        <v/>
      </c>
      <c r="AM3" s="317" t="str">
        <f>IF(AM2="","","s DPH")</f>
        <v/>
      </c>
      <c r="AN3" s="317" t="str">
        <f>IF(AN2="","","DPH")</f>
        <v/>
      </c>
      <c r="AO3" s="318">
        <v>0</v>
      </c>
      <c r="AP3" s="317" t="str">
        <f>IF(AP2="","","bez DPH")</f>
        <v/>
      </c>
      <c r="AQ3" s="317" t="str">
        <f>IF(AQ2="","","s DPH")</f>
        <v/>
      </c>
      <c r="AR3" s="317" t="str">
        <f>IF(AR2="","","DPH")</f>
        <v/>
      </c>
      <c r="AS3" s="318">
        <f>'Investičné výdavky'!B21</f>
        <v>0</v>
      </c>
      <c r="AT3" s="317" t="str">
        <f>IF(AT2="","","bez DPH")</f>
        <v/>
      </c>
      <c r="AU3" s="317" t="str">
        <f>IF(AU2="","","s DPH")</f>
        <v/>
      </c>
      <c r="AV3" s="317" t="str">
        <f>IF(AV2="","","DPH")</f>
        <v/>
      </c>
    </row>
    <row r="4" spans="1:48" x14ac:dyDescent="0.3">
      <c r="A4" s="336"/>
      <c r="B4" s="336"/>
      <c r="C4" s="433"/>
      <c r="D4" s="434"/>
      <c r="E4" s="328"/>
      <c r="F4" s="330">
        <f>IF(A4="521 mzdové výdavky",E4,ROUND(E4+G4,2))</f>
        <v>0</v>
      </c>
      <c r="G4" s="330">
        <f>IF(A4="521 mzdové výdavky",0,ROUND(E4*0.2,2))</f>
        <v>0</v>
      </c>
      <c r="H4" s="331"/>
      <c r="I4" s="332"/>
      <c r="J4" s="332"/>
      <c r="K4" s="332"/>
      <c r="L4" s="332"/>
      <c r="M4" s="333" t="str">
        <f>IF($L4=$B$71,M$3,IF($L4="","",'Investičné výdavky'!$D$14))</f>
        <v/>
      </c>
      <c r="N4" s="334" t="e">
        <f t="shared" ref="N4:N38" si="0">M4*$E4</f>
        <v>#VALUE!</v>
      </c>
      <c r="O4" s="334" t="e">
        <f>M4*$F4</f>
        <v>#VALUE!</v>
      </c>
      <c r="P4" s="334" t="e">
        <f>O4-N4</f>
        <v>#VALUE!</v>
      </c>
      <c r="Q4" s="333" t="str">
        <f>IF($L4=$B$71,Q$3,IF($L4="","",'Investičné výdavky'!$D$15))</f>
        <v/>
      </c>
      <c r="R4" s="334" t="e">
        <f t="shared" ref="R4:R38" si="1">Q4*$E4</f>
        <v>#VALUE!</v>
      </c>
      <c r="S4" s="334" t="e">
        <f>Q4*$F4</f>
        <v>#VALUE!</v>
      </c>
      <c r="T4" s="334" t="e">
        <f>S4-R4</f>
        <v>#VALUE!</v>
      </c>
      <c r="U4" s="333" t="str">
        <f>IF($L4=$B$71,U$3,IF($L4="","",'Investičné výdavky'!$D$16))</f>
        <v/>
      </c>
      <c r="V4" s="334" t="e">
        <f t="shared" ref="V4:V38" si="2">U4*$E4</f>
        <v>#VALUE!</v>
      </c>
      <c r="W4" s="334" t="e">
        <f>U4*$F4</f>
        <v>#VALUE!</v>
      </c>
      <c r="X4" s="334" t="e">
        <f>W4-V4</f>
        <v>#VALUE!</v>
      </c>
      <c r="Y4" s="333" t="str">
        <f>IF($L4=$B$71,Y$3,IF($L4="","",'Investičné výdavky'!$D$17))</f>
        <v/>
      </c>
      <c r="Z4" s="334" t="e">
        <f t="shared" ref="Z4:Z38" si="3">Y4*$E4</f>
        <v>#VALUE!</v>
      </c>
      <c r="AA4" s="334" t="e">
        <f>Y4*$F4</f>
        <v>#VALUE!</v>
      </c>
      <c r="AB4" s="334" t="e">
        <f>AA4-Z4</f>
        <v>#VALUE!</v>
      </c>
      <c r="AC4" s="333" t="str">
        <f>IF($L4=$B$71,AC$3,IF($L4="","",'Investičné výdavky'!$D$18))</f>
        <v/>
      </c>
      <c r="AD4" s="334" t="e">
        <f t="shared" ref="AD4:AD38" si="4">AC4*$E4</f>
        <v>#VALUE!</v>
      </c>
      <c r="AE4" s="334" t="e">
        <f>AC4*$F4</f>
        <v>#VALUE!</v>
      </c>
      <c r="AF4" s="334" t="e">
        <f>AE4-AD4</f>
        <v>#VALUE!</v>
      </c>
      <c r="AG4" s="333" t="str">
        <f>IF($L4=$B$71,AG$3,IF($L4="","",'Investičné výdavky'!$D$19))</f>
        <v/>
      </c>
      <c r="AH4" s="334" t="e">
        <f t="shared" ref="AH4:AH38" si="5">AG4*$E4</f>
        <v>#VALUE!</v>
      </c>
      <c r="AI4" s="334" t="e">
        <f>AG4*$F4</f>
        <v>#VALUE!</v>
      </c>
      <c r="AJ4" s="334" t="e">
        <f>AI4-AH4</f>
        <v>#VALUE!</v>
      </c>
      <c r="AK4" s="333" t="str">
        <f>IF($L4=$B$71,AK$3,IF($L4="","",'Investičné výdavky'!$D$20))</f>
        <v/>
      </c>
      <c r="AL4" s="334" t="e">
        <f>AK4*$E4</f>
        <v>#VALUE!</v>
      </c>
      <c r="AM4" s="334" t="e">
        <f>AK4*$F4</f>
        <v>#VALUE!</v>
      </c>
      <c r="AN4" s="334" t="e">
        <f>AM4-AL4</f>
        <v>#VALUE!</v>
      </c>
      <c r="AO4" s="333" t="str">
        <f>IF($L4=$B$71,AO$3,IF($L4="","",'Investičné výdavky'!$D$21))</f>
        <v/>
      </c>
      <c r="AP4" s="334" t="e">
        <f>AO4*$E4</f>
        <v>#VALUE!</v>
      </c>
      <c r="AQ4" s="334" t="e">
        <f>AO4*$F4</f>
        <v>#VALUE!</v>
      </c>
      <c r="AR4" s="334" t="e">
        <f>AQ4-AP4</f>
        <v>#VALUE!</v>
      </c>
      <c r="AS4" s="333" t="str">
        <f>IF($L4=$B$71,AS$3,IF($L4="","",'Investičné výdavky'!$D$22))</f>
        <v/>
      </c>
      <c r="AT4" s="334" t="e">
        <f>AS4*$E4</f>
        <v>#VALUE!</v>
      </c>
      <c r="AU4" s="334" t="e">
        <f>AS4*$F4</f>
        <v>#VALUE!</v>
      </c>
      <c r="AV4" s="334" t="e">
        <f>AU4-AT4</f>
        <v>#VALUE!</v>
      </c>
    </row>
    <row r="5" spans="1:48" x14ac:dyDescent="0.3">
      <c r="A5" s="336"/>
      <c r="B5" s="336"/>
      <c r="C5" s="433"/>
      <c r="D5" s="434"/>
      <c r="E5" s="328"/>
      <c r="F5" s="330">
        <f t="shared" ref="F5:F38" si="6">IF(A5="521 mzdové výdavky",E5,ROUND(E5+G5,2))</f>
        <v>0</v>
      </c>
      <c r="G5" s="330">
        <f t="shared" ref="G5:G38" si="7">IF(A5="521 mzdové výdavky",0,ROUND(E5*0.2,2))</f>
        <v>0</v>
      </c>
      <c r="H5" s="331"/>
      <c r="I5" s="332"/>
      <c r="J5" s="332"/>
      <c r="K5" s="332"/>
      <c r="L5" s="332"/>
      <c r="M5" s="333" t="str">
        <f>IF($L5=$B$71,M$3,IF($L5="","",'Investičné výdavky'!$D$14))</f>
        <v/>
      </c>
      <c r="N5" s="334" t="e">
        <f t="shared" si="0"/>
        <v>#VALUE!</v>
      </c>
      <c r="O5" s="334" t="e">
        <f t="shared" ref="O5:O38" si="8">M5*$F5</f>
        <v>#VALUE!</v>
      </c>
      <c r="P5" s="334" t="e">
        <f t="shared" ref="P5:P38" si="9">O5-N5</f>
        <v>#VALUE!</v>
      </c>
      <c r="Q5" s="333" t="str">
        <f>IF($L5=$B$71,Q$3,IF($L5="","",'Investičné výdavky'!$D$15))</f>
        <v/>
      </c>
      <c r="R5" s="334" t="e">
        <f t="shared" si="1"/>
        <v>#VALUE!</v>
      </c>
      <c r="S5" s="334" t="e">
        <f t="shared" ref="S5:S38" si="10">Q5*$F5</f>
        <v>#VALUE!</v>
      </c>
      <c r="T5" s="334" t="e">
        <f t="shared" ref="T5:T38" si="11">S5-R5</f>
        <v>#VALUE!</v>
      </c>
      <c r="U5" s="333" t="str">
        <f>IF($L5=$B$71,U$3,IF($L5="","",'Investičné výdavky'!$D$16))</f>
        <v/>
      </c>
      <c r="V5" s="334" t="e">
        <f t="shared" si="2"/>
        <v>#VALUE!</v>
      </c>
      <c r="W5" s="334" t="e">
        <f t="shared" ref="W5:W38" si="12">U5*$F5</f>
        <v>#VALUE!</v>
      </c>
      <c r="X5" s="334" t="e">
        <f t="shared" ref="X5:X38" si="13">W5-V5</f>
        <v>#VALUE!</v>
      </c>
      <c r="Y5" s="333" t="str">
        <f>IF($L5=$B$71,Y$3,IF($L5="","",'Investičné výdavky'!$D$17))</f>
        <v/>
      </c>
      <c r="Z5" s="334" t="e">
        <f t="shared" si="3"/>
        <v>#VALUE!</v>
      </c>
      <c r="AA5" s="334" t="e">
        <f t="shared" ref="AA5:AA38" si="14">Y5*$F5</f>
        <v>#VALUE!</v>
      </c>
      <c r="AB5" s="334" t="e">
        <f t="shared" ref="AB5:AB38" si="15">AA5-Z5</f>
        <v>#VALUE!</v>
      </c>
      <c r="AC5" s="333" t="str">
        <f>IF($L5=$B$71,AC$3,IF($L5="","",'Investičné výdavky'!$D$18))</f>
        <v/>
      </c>
      <c r="AD5" s="334" t="e">
        <f t="shared" si="4"/>
        <v>#VALUE!</v>
      </c>
      <c r="AE5" s="334" t="e">
        <f t="shared" ref="AE5:AE38" si="16">AC5*$F5</f>
        <v>#VALUE!</v>
      </c>
      <c r="AF5" s="334" t="e">
        <f t="shared" ref="AF5:AF38" si="17">AE5-AD5</f>
        <v>#VALUE!</v>
      </c>
      <c r="AG5" s="333" t="str">
        <f>IF($L5=$B$71,AG$3,IF($L5="","",'Investičné výdavky'!$D$19))</f>
        <v/>
      </c>
      <c r="AH5" s="334" t="e">
        <f t="shared" si="5"/>
        <v>#VALUE!</v>
      </c>
      <c r="AI5" s="334" t="e">
        <f t="shared" ref="AI5:AI38" si="18">AG5*$F5</f>
        <v>#VALUE!</v>
      </c>
      <c r="AJ5" s="334" t="e">
        <f t="shared" ref="AJ5:AJ38" si="19">AI5-AH5</f>
        <v>#VALUE!</v>
      </c>
      <c r="AK5" s="333" t="str">
        <f>IF($L5=$B$71,AK$3,IF($L5="","",'Investičné výdavky'!$D$20))</f>
        <v/>
      </c>
      <c r="AL5" s="334" t="e">
        <f>AK5*$E5</f>
        <v>#VALUE!</v>
      </c>
      <c r="AM5" s="334" t="e">
        <f t="shared" ref="AM5:AM38" si="20">AK5*$F5</f>
        <v>#VALUE!</v>
      </c>
      <c r="AN5" s="334" t="e">
        <f t="shared" ref="AN5:AN38" si="21">AM5-AL5</f>
        <v>#VALUE!</v>
      </c>
      <c r="AO5" s="333" t="str">
        <f>IF($L5=$B$71,AO$3,IF($L5="","",'Investičné výdavky'!$D$21))</f>
        <v/>
      </c>
      <c r="AP5" s="334" t="e">
        <f>AO5*$E5</f>
        <v>#VALUE!</v>
      </c>
      <c r="AQ5" s="334" t="e">
        <f t="shared" ref="AQ5:AQ38" si="22">AO5*$F5</f>
        <v>#VALUE!</v>
      </c>
      <c r="AR5" s="334" t="e">
        <f t="shared" ref="AR5:AR38" si="23">AQ5-AP5</f>
        <v>#VALUE!</v>
      </c>
      <c r="AS5" s="333" t="str">
        <f>IF($L5=$B$71,AS$3,IF($L5="","",'Investičné výdavky'!$D$22))</f>
        <v/>
      </c>
      <c r="AT5" s="334" t="e">
        <f>AS5*$E5</f>
        <v>#VALUE!</v>
      </c>
      <c r="AU5" s="334" t="e">
        <f t="shared" ref="AU5:AU38" si="24">AS5*$F5</f>
        <v>#VALUE!</v>
      </c>
      <c r="AV5" s="334" t="e">
        <f t="shared" ref="AV5:AV38" si="25">AU5-AT5</f>
        <v>#VALUE!</v>
      </c>
    </row>
    <row r="6" spans="1:48" x14ac:dyDescent="0.3">
      <c r="A6" s="336"/>
      <c r="B6" s="336"/>
      <c r="C6" s="327"/>
      <c r="D6" s="435"/>
      <c r="E6" s="328"/>
      <c r="F6" s="330">
        <f t="shared" si="6"/>
        <v>0</v>
      </c>
      <c r="G6" s="330">
        <f t="shared" si="7"/>
        <v>0</v>
      </c>
      <c r="H6" s="331"/>
      <c r="I6" s="332"/>
      <c r="J6" s="332"/>
      <c r="K6" s="332"/>
      <c r="L6" s="332"/>
      <c r="M6" s="333" t="str">
        <f>IF($L6=$B$71,M$3,IF($L6="","",'Investičné výdavky'!$D$14))</f>
        <v/>
      </c>
      <c r="N6" s="334" t="e">
        <f t="shared" si="0"/>
        <v>#VALUE!</v>
      </c>
      <c r="O6" s="334" t="e">
        <f t="shared" si="8"/>
        <v>#VALUE!</v>
      </c>
      <c r="P6" s="334" t="e">
        <f t="shared" si="9"/>
        <v>#VALUE!</v>
      </c>
      <c r="Q6" s="333" t="str">
        <f>IF($L6=$B$71,Q$3,IF($L6="","",'Investičné výdavky'!$D$15))</f>
        <v/>
      </c>
      <c r="R6" s="334" t="e">
        <f t="shared" si="1"/>
        <v>#VALUE!</v>
      </c>
      <c r="S6" s="334" t="e">
        <f t="shared" si="10"/>
        <v>#VALUE!</v>
      </c>
      <c r="T6" s="334" t="e">
        <f t="shared" si="11"/>
        <v>#VALUE!</v>
      </c>
      <c r="U6" s="333" t="str">
        <f>IF($L6=$B$71,U$3,IF($L6="","",'Investičné výdavky'!$D$16))</f>
        <v/>
      </c>
      <c r="V6" s="334" t="e">
        <f t="shared" si="2"/>
        <v>#VALUE!</v>
      </c>
      <c r="W6" s="334" t="e">
        <f t="shared" si="12"/>
        <v>#VALUE!</v>
      </c>
      <c r="X6" s="334" t="e">
        <f t="shared" si="13"/>
        <v>#VALUE!</v>
      </c>
      <c r="Y6" s="333" t="str">
        <f>IF($L6=$B$71,Y$3,IF($L6="","",'Investičné výdavky'!$D$17))</f>
        <v/>
      </c>
      <c r="Z6" s="334" t="e">
        <f t="shared" si="3"/>
        <v>#VALUE!</v>
      </c>
      <c r="AA6" s="334" t="e">
        <f t="shared" si="14"/>
        <v>#VALUE!</v>
      </c>
      <c r="AB6" s="334" t="e">
        <f t="shared" si="15"/>
        <v>#VALUE!</v>
      </c>
      <c r="AC6" s="333" t="str">
        <f>IF($L6=$B$71,AC$3,IF($L6="","",'Investičné výdavky'!$D$18))</f>
        <v/>
      </c>
      <c r="AD6" s="334" t="e">
        <f t="shared" si="4"/>
        <v>#VALUE!</v>
      </c>
      <c r="AE6" s="334" t="e">
        <f t="shared" si="16"/>
        <v>#VALUE!</v>
      </c>
      <c r="AF6" s="334" t="e">
        <f t="shared" si="17"/>
        <v>#VALUE!</v>
      </c>
      <c r="AG6" s="333" t="str">
        <f>IF($L6=$B$71,AG$3,IF($L6="","",'Investičné výdavky'!$D$19))</f>
        <v/>
      </c>
      <c r="AH6" s="334" t="e">
        <f t="shared" si="5"/>
        <v>#VALUE!</v>
      </c>
      <c r="AI6" s="334" t="e">
        <f t="shared" si="18"/>
        <v>#VALUE!</v>
      </c>
      <c r="AJ6" s="334" t="e">
        <f t="shared" si="19"/>
        <v>#VALUE!</v>
      </c>
      <c r="AK6" s="333" t="str">
        <f>IF($L6=$B$71,AK$3,IF($L6="","",'Investičné výdavky'!$D$20))</f>
        <v/>
      </c>
      <c r="AL6" s="334" t="e">
        <f t="shared" ref="AL6:AL38" si="26">AK6*$E6</f>
        <v>#VALUE!</v>
      </c>
      <c r="AM6" s="334" t="e">
        <f t="shared" si="20"/>
        <v>#VALUE!</v>
      </c>
      <c r="AN6" s="334" t="e">
        <f t="shared" si="21"/>
        <v>#VALUE!</v>
      </c>
      <c r="AO6" s="333" t="str">
        <f>IF($L6=$B$71,AO$3,IF($L6="","",'Investičné výdavky'!$D$21))</f>
        <v/>
      </c>
      <c r="AP6" s="334" t="e">
        <f t="shared" ref="AP6:AP38" si="27">AO6*$E6</f>
        <v>#VALUE!</v>
      </c>
      <c r="AQ6" s="334" t="e">
        <f t="shared" si="22"/>
        <v>#VALUE!</v>
      </c>
      <c r="AR6" s="334" t="e">
        <f t="shared" si="23"/>
        <v>#VALUE!</v>
      </c>
      <c r="AS6" s="333" t="str">
        <f>IF($L6=$B$71,AS$3,IF($L6="","",'Investičné výdavky'!$D$22))</f>
        <v/>
      </c>
      <c r="AT6" s="334" t="e">
        <f t="shared" ref="AT6:AT38" si="28">AS6*$E6</f>
        <v>#VALUE!</v>
      </c>
      <c r="AU6" s="334" t="e">
        <f t="shared" si="24"/>
        <v>#VALUE!</v>
      </c>
      <c r="AV6" s="334" t="e">
        <f t="shared" si="25"/>
        <v>#VALUE!</v>
      </c>
    </row>
    <row r="7" spans="1:48" x14ac:dyDescent="0.3">
      <c r="A7" s="336"/>
      <c r="B7" s="336"/>
      <c r="C7" s="327"/>
      <c r="D7" s="328"/>
      <c r="E7" s="328"/>
      <c r="F7" s="330">
        <f t="shared" si="6"/>
        <v>0</v>
      </c>
      <c r="G7" s="330">
        <f t="shared" si="7"/>
        <v>0</v>
      </c>
      <c r="H7" s="331"/>
      <c r="I7" s="332"/>
      <c r="J7" s="332"/>
      <c r="K7" s="332"/>
      <c r="L7" s="332"/>
      <c r="M7" s="333" t="str">
        <f>IF($L7=$B$71,M$3,IF($L7="","",'Investičné výdavky'!$D$14))</f>
        <v/>
      </c>
      <c r="N7" s="334" t="e">
        <f t="shared" si="0"/>
        <v>#VALUE!</v>
      </c>
      <c r="O7" s="334" t="e">
        <f t="shared" si="8"/>
        <v>#VALUE!</v>
      </c>
      <c r="P7" s="334" t="e">
        <f t="shared" si="9"/>
        <v>#VALUE!</v>
      </c>
      <c r="Q7" s="333" t="str">
        <f>IF($L7=$B$71,Q$3,IF($L7="","",'Investičné výdavky'!$D$15))</f>
        <v/>
      </c>
      <c r="R7" s="334" t="e">
        <f t="shared" si="1"/>
        <v>#VALUE!</v>
      </c>
      <c r="S7" s="334" t="e">
        <f t="shared" si="10"/>
        <v>#VALUE!</v>
      </c>
      <c r="T7" s="334" t="e">
        <f t="shared" si="11"/>
        <v>#VALUE!</v>
      </c>
      <c r="U7" s="333" t="str">
        <f>IF($L7=$B$71,U$3,IF($L7="","",'Investičné výdavky'!$D$16))</f>
        <v/>
      </c>
      <c r="V7" s="334" t="e">
        <f t="shared" si="2"/>
        <v>#VALUE!</v>
      </c>
      <c r="W7" s="334" t="e">
        <f t="shared" si="12"/>
        <v>#VALUE!</v>
      </c>
      <c r="X7" s="334" t="e">
        <f t="shared" si="13"/>
        <v>#VALUE!</v>
      </c>
      <c r="Y7" s="333" t="str">
        <f>IF($L7=$B$71,Y$3,IF($L7="","",'Investičné výdavky'!$D$17))</f>
        <v/>
      </c>
      <c r="Z7" s="334" t="e">
        <f t="shared" si="3"/>
        <v>#VALUE!</v>
      </c>
      <c r="AA7" s="334" t="e">
        <f t="shared" si="14"/>
        <v>#VALUE!</v>
      </c>
      <c r="AB7" s="334" t="e">
        <f t="shared" si="15"/>
        <v>#VALUE!</v>
      </c>
      <c r="AC7" s="333" t="str">
        <f>IF($L7=$B$71,AC$3,IF($L7="","",'Investičné výdavky'!$D$18))</f>
        <v/>
      </c>
      <c r="AD7" s="334" t="e">
        <f t="shared" si="4"/>
        <v>#VALUE!</v>
      </c>
      <c r="AE7" s="334" t="e">
        <f t="shared" si="16"/>
        <v>#VALUE!</v>
      </c>
      <c r="AF7" s="334" t="e">
        <f t="shared" si="17"/>
        <v>#VALUE!</v>
      </c>
      <c r="AG7" s="333" t="str">
        <f>IF($L7=$B$71,AG$3,IF($L7="","",'Investičné výdavky'!$D$19))</f>
        <v/>
      </c>
      <c r="AH7" s="334" t="e">
        <f t="shared" si="5"/>
        <v>#VALUE!</v>
      </c>
      <c r="AI7" s="334" t="e">
        <f t="shared" si="18"/>
        <v>#VALUE!</v>
      </c>
      <c r="AJ7" s="334" t="e">
        <f t="shared" si="19"/>
        <v>#VALUE!</v>
      </c>
      <c r="AK7" s="333" t="str">
        <f>IF($L7=$B$71,AK$3,IF($L7="","",'Investičné výdavky'!$D$20))</f>
        <v/>
      </c>
      <c r="AL7" s="334" t="e">
        <f t="shared" si="26"/>
        <v>#VALUE!</v>
      </c>
      <c r="AM7" s="334" t="e">
        <f t="shared" si="20"/>
        <v>#VALUE!</v>
      </c>
      <c r="AN7" s="334" t="e">
        <f t="shared" si="21"/>
        <v>#VALUE!</v>
      </c>
      <c r="AO7" s="333" t="str">
        <f>IF($L7=$B$71,AO$3,IF($L7="","",'Investičné výdavky'!$D$21))</f>
        <v/>
      </c>
      <c r="AP7" s="334" t="e">
        <f t="shared" si="27"/>
        <v>#VALUE!</v>
      </c>
      <c r="AQ7" s="334" t="e">
        <f t="shared" si="22"/>
        <v>#VALUE!</v>
      </c>
      <c r="AR7" s="334" t="e">
        <f t="shared" si="23"/>
        <v>#VALUE!</v>
      </c>
      <c r="AS7" s="333" t="str">
        <f>IF($L7=$B$71,AS$3,IF($L7="","",'Investičné výdavky'!$D$22))</f>
        <v/>
      </c>
      <c r="AT7" s="334" t="e">
        <f t="shared" si="28"/>
        <v>#VALUE!</v>
      </c>
      <c r="AU7" s="334" t="e">
        <f t="shared" si="24"/>
        <v>#VALUE!</v>
      </c>
      <c r="AV7" s="334" t="e">
        <f t="shared" si="25"/>
        <v>#VALUE!</v>
      </c>
    </row>
    <row r="8" spans="1:48" x14ac:dyDescent="0.3">
      <c r="A8" s="336"/>
      <c r="B8" s="336"/>
      <c r="C8" s="433"/>
      <c r="D8" s="435"/>
      <c r="E8" s="328"/>
      <c r="F8" s="330">
        <f t="shared" si="6"/>
        <v>0</v>
      </c>
      <c r="G8" s="330">
        <f t="shared" si="7"/>
        <v>0</v>
      </c>
      <c r="H8" s="331"/>
      <c r="I8" s="332"/>
      <c r="J8" s="332"/>
      <c r="K8" s="332"/>
      <c r="L8" s="332"/>
      <c r="M8" s="333" t="str">
        <f>IF($L8=$B$71,M$3,IF($L8="","",'Investičné výdavky'!$D$14))</f>
        <v/>
      </c>
      <c r="N8" s="334" t="e">
        <f t="shared" si="0"/>
        <v>#VALUE!</v>
      </c>
      <c r="O8" s="334" t="e">
        <f t="shared" si="8"/>
        <v>#VALUE!</v>
      </c>
      <c r="P8" s="334" t="e">
        <f t="shared" si="9"/>
        <v>#VALUE!</v>
      </c>
      <c r="Q8" s="333" t="str">
        <f>IF($L8=$B$71,Q$3,IF($L8="","",'Investičné výdavky'!$D$15))</f>
        <v/>
      </c>
      <c r="R8" s="334" t="e">
        <f t="shared" si="1"/>
        <v>#VALUE!</v>
      </c>
      <c r="S8" s="334" t="e">
        <f t="shared" si="10"/>
        <v>#VALUE!</v>
      </c>
      <c r="T8" s="334" t="e">
        <f t="shared" si="11"/>
        <v>#VALUE!</v>
      </c>
      <c r="U8" s="333" t="str">
        <f>IF($L8=$B$71,U$3,IF($L8="","",'Investičné výdavky'!$D$16))</f>
        <v/>
      </c>
      <c r="V8" s="334" t="e">
        <f t="shared" si="2"/>
        <v>#VALUE!</v>
      </c>
      <c r="W8" s="334" t="e">
        <f t="shared" si="12"/>
        <v>#VALUE!</v>
      </c>
      <c r="X8" s="334" t="e">
        <f t="shared" si="13"/>
        <v>#VALUE!</v>
      </c>
      <c r="Y8" s="333" t="str">
        <f>IF($L8=$B$71,Y$3,IF($L8="","",'Investičné výdavky'!$D$17))</f>
        <v/>
      </c>
      <c r="Z8" s="334" t="e">
        <f t="shared" si="3"/>
        <v>#VALUE!</v>
      </c>
      <c r="AA8" s="334" t="e">
        <f t="shared" si="14"/>
        <v>#VALUE!</v>
      </c>
      <c r="AB8" s="334" t="e">
        <f t="shared" si="15"/>
        <v>#VALUE!</v>
      </c>
      <c r="AC8" s="333" t="str">
        <f>IF($L8=$B$71,AC$3,IF($L8="","",'Investičné výdavky'!$D$18))</f>
        <v/>
      </c>
      <c r="AD8" s="334" t="e">
        <f t="shared" si="4"/>
        <v>#VALUE!</v>
      </c>
      <c r="AE8" s="334" t="e">
        <f t="shared" si="16"/>
        <v>#VALUE!</v>
      </c>
      <c r="AF8" s="334" t="e">
        <f t="shared" si="17"/>
        <v>#VALUE!</v>
      </c>
      <c r="AG8" s="333" t="str">
        <f>IF($L8=$B$71,AG$3,IF($L8="","",'Investičné výdavky'!$D$19))</f>
        <v/>
      </c>
      <c r="AH8" s="334" t="e">
        <f t="shared" si="5"/>
        <v>#VALUE!</v>
      </c>
      <c r="AI8" s="334" t="e">
        <f t="shared" si="18"/>
        <v>#VALUE!</v>
      </c>
      <c r="AJ8" s="334" t="e">
        <f t="shared" si="19"/>
        <v>#VALUE!</v>
      </c>
      <c r="AK8" s="333" t="str">
        <f>IF($L8=$B$71,AK$3,IF($L8="","",'Investičné výdavky'!$D$20))</f>
        <v/>
      </c>
      <c r="AL8" s="334" t="e">
        <f t="shared" si="26"/>
        <v>#VALUE!</v>
      </c>
      <c r="AM8" s="334" t="e">
        <f t="shared" si="20"/>
        <v>#VALUE!</v>
      </c>
      <c r="AN8" s="334" t="e">
        <f t="shared" si="21"/>
        <v>#VALUE!</v>
      </c>
      <c r="AO8" s="333" t="str">
        <f>IF($L8=$B$71,AO$3,IF($L8="","",'Investičné výdavky'!$D$21))</f>
        <v/>
      </c>
      <c r="AP8" s="334" t="e">
        <f t="shared" si="27"/>
        <v>#VALUE!</v>
      </c>
      <c r="AQ8" s="334" t="e">
        <f t="shared" si="22"/>
        <v>#VALUE!</v>
      </c>
      <c r="AR8" s="334" t="e">
        <f t="shared" si="23"/>
        <v>#VALUE!</v>
      </c>
      <c r="AS8" s="333" t="str">
        <f>IF($L8=$B$71,AS$3,IF($L8="","",'Investičné výdavky'!$D$22))</f>
        <v/>
      </c>
      <c r="AT8" s="334" t="e">
        <f t="shared" si="28"/>
        <v>#VALUE!</v>
      </c>
      <c r="AU8" s="334" t="e">
        <f t="shared" si="24"/>
        <v>#VALUE!</v>
      </c>
      <c r="AV8" s="334" t="e">
        <f t="shared" si="25"/>
        <v>#VALUE!</v>
      </c>
    </row>
    <row r="9" spans="1:48" x14ac:dyDescent="0.3">
      <c r="A9" s="336"/>
      <c r="B9" s="336"/>
      <c r="C9" s="433"/>
      <c r="D9" s="435"/>
      <c r="E9" s="328"/>
      <c r="F9" s="330">
        <f t="shared" si="6"/>
        <v>0</v>
      </c>
      <c r="G9" s="330">
        <f t="shared" si="7"/>
        <v>0</v>
      </c>
      <c r="H9" s="331"/>
      <c r="I9" s="332"/>
      <c r="J9" s="332"/>
      <c r="K9" s="332"/>
      <c r="L9" s="332"/>
      <c r="M9" s="333" t="str">
        <f>IF($L9=$B$71,M$3,IF($L9="","",'Investičné výdavky'!$D$14))</f>
        <v/>
      </c>
      <c r="N9" s="334" t="e">
        <f t="shared" si="0"/>
        <v>#VALUE!</v>
      </c>
      <c r="O9" s="334" t="e">
        <f t="shared" si="8"/>
        <v>#VALUE!</v>
      </c>
      <c r="P9" s="334" t="e">
        <f t="shared" si="9"/>
        <v>#VALUE!</v>
      </c>
      <c r="Q9" s="333" t="str">
        <f>IF($L9=$B$71,Q$3,IF($L9="","",'Investičné výdavky'!$D$15))</f>
        <v/>
      </c>
      <c r="R9" s="334" t="e">
        <f t="shared" si="1"/>
        <v>#VALUE!</v>
      </c>
      <c r="S9" s="334" t="e">
        <f t="shared" si="10"/>
        <v>#VALUE!</v>
      </c>
      <c r="T9" s="334" t="e">
        <f t="shared" si="11"/>
        <v>#VALUE!</v>
      </c>
      <c r="U9" s="333" t="str">
        <f>IF($L9=$B$71,U$3,IF($L9="","",'Investičné výdavky'!$D$16))</f>
        <v/>
      </c>
      <c r="V9" s="334" t="e">
        <f t="shared" si="2"/>
        <v>#VALUE!</v>
      </c>
      <c r="W9" s="334" t="e">
        <f t="shared" si="12"/>
        <v>#VALUE!</v>
      </c>
      <c r="X9" s="334" t="e">
        <f t="shared" si="13"/>
        <v>#VALUE!</v>
      </c>
      <c r="Y9" s="333" t="str">
        <f>IF($L9=$B$71,Y$3,IF($L9="","",'Investičné výdavky'!$D$17))</f>
        <v/>
      </c>
      <c r="Z9" s="334" t="e">
        <f t="shared" si="3"/>
        <v>#VALUE!</v>
      </c>
      <c r="AA9" s="334" t="e">
        <f t="shared" si="14"/>
        <v>#VALUE!</v>
      </c>
      <c r="AB9" s="334" t="e">
        <f t="shared" si="15"/>
        <v>#VALUE!</v>
      </c>
      <c r="AC9" s="333" t="str">
        <f>IF($L9=$B$71,AC$3,IF($L9="","",'Investičné výdavky'!$D$18))</f>
        <v/>
      </c>
      <c r="AD9" s="334" t="e">
        <f t="shared" si="4"/>
        <v>#VALUE!</v>
      </c>
      <c r="AE9" s="334" t="e">
        <f t="shared" si="16"/>
        <v>#VALUE!</v>
      </c>
      <c r="AF9" s="334" t="e">
        <f t="shared" si="17"/>
        <v>#VALUE!</v>
      </c>
      <c r="AG9" s="333" t="str">
        <f>IF($L9=$B$71,AG$3,IF($L9="","",'Investičné výdavky'!$D$19))</f>
        <v/>
      </c>
      <c r="AH9" s="334" t="e">
        <f t="shared" si="5"/>
        <v>#VALUE!</v>
      </c>
      <c r="AI9" s="334" t="e">
        <f t="shared" si="18"/>
        <v>#VALUE!</v>
      </c>
      <c r="AJ9" s="334" t="e">
        <f t="shared" si="19"/>
        <v>#VALUE!</v>
      </c>
      <c r="AK9" s="333" t="str">
        <f>IF($L9=$B$71,AK$3,IF($L9="","",'Investičné výdavky'!$D$20))</f>
        <v/>
      </c>
      <c r="AL9" s="334" t="e">
        <f t="shared" si="26"/>
        <v>#VALUE!</v>
      </c>
      <c r="AM9" s="334" t="e">
        <f t="shared" si="20"/>
        <v>#VALUE!</v>
      </c>
      <c r="AN9" s="334" t="e">
        <f t="shared" si="21"/>
        <v>#VALUE!</v>
      </c>
      <c r="AO9" s="333" t="str">
        <f>IF($L9=$B$71,AO$3,IF($L9="","",'Investičné výdavky'!$D$21))</f>
        <v/>
      </c>
      <c r="AP9" s="334" t="e">
        <f t="shared" si="27"/>
        <v>#VALUE!</v>
      </c>
      <c r="AQ9" s="334" t="e">
        <f t="shared" si="22"/>
        <v>#VALUE!</v>
      </c>
      <c r="AR9" s="334" t="e">
        <f t="shared" si="23"/>
        <v>#VALUE!</v>
      </c>
      <c r="AS9" s="333" t="str">
        <f>IF($L9=$B$71,AS$3,IF($L9="","",'Investičné výdavky'!$D$22))</f>
        <v/>
      </c>
      <c r="AT9" s="334" t="e">
        <f t="shared" si="28"/>
        <v>#VALUE!</v>
      </c>
      <c r="AU9" s="334" t="e">
        <f t="shared" si="24"/>
        <v>#VALUE!</v>
      </c>
      <c r="AV9" s="334" t="e">
        <f t="shared" si="25"/>
        <v>#VALUE!</v>
      </c>
    </row>
    <row r="10" spans="1:48" x14ac:dyDescent="0.3">
      <c r="A10" s="336"/>
      <c r="B10" s="336"/>
      <c r="C10" s="433"/>
      <c r="D10" s="435"/>
      <c r="E10" s="328"/>
      <c r="F10" s="330">
        <f t="shared" si="6"/>
        <v>0</v>
      </c>
      <c r="G10" s="330">
        <f t="shared" si="7"/>
        <v>0</v>
      </c>
      <c r="H10" s="331"/>
      <c r="I10" s="332"/>
      <c r="J10" s="332"/>
      <c r="K10" s="332"/>
      <c r="L10" s="332"/>
      <c r="M10" s="333" t="str">
        <f>IF($L10=$B$71,M$3,IF($L10="","",'Investičné výdavky'!$D$14))</f>
        <v/>
      </c>
      <c r="N10" s="334" t="e">
        <f t="shared" si="0"/>
        <v>#VALUE!</v>
      </c>
      <c r="O10" s="334" t="e">
        <f t="shared" si="8"/>
        <v>#VALUE!</v>
      </c>
      <c r="P10" s="334" t="e">
        <f t="shared" si="9"/>
        <v>#VALUE!</v>
      </c>
      <c r="Q10" s="333" t="str">
        <f>IF($L10=$B$71,Q$3,IF($L10="","",'Investičné výdavky'!$D$15))</f>
        <v/>
      </c>
      <c r="R10" s="334" t="e">
        <f t="shared" si="1"/>
        <v>#VALUE!</v>
      </c>
      <c r="S10" s="334" t="e">
        <f>Q10*$F10</f>
        <v>#VALUE!</v>
      </c>
      <c r="T10" s="334" t="e">
        <f t="shared" si="11"/>
        <v>#VALUE!</v>
      </c>
      <c r="U10" s="333" t="str">
        <f>IF($L10=$B$71,U$3,IF($L10="","",'Investičné výdavky'!$D$16))</f>
        <v/>
      </c>
      <c r="V10" s="334" t="e">
        <f t="shared" si="2"/>
        <v>#VALUE!</v>
      </c>
      <c r="W10" s="334" t="e">
        <f t="shared" si="12"/>
        <v>#VALUE!</v>
      </c>
      <c r="X10" s="334" t="e">
        <f t="shared" si="13"/>
        <v>#VALUE!</v>
      </c>
      <c r="Y10" s="333" t="str">
        <f>IF($L10=$B$71,Y$3,IF($L10="","",'Investičné výdavky'!$D$17))</f>
        <v/>
      </c>
      <c r="Z10" s="334" t="e">
        <f t="shared" si="3"/>
        <v>#VALUE!</v>
      </c>
      <c r="AA10" s="334" t="e">
        <f t="shared" si="14"/>
        <v>#VALUE!</v>
      </c>
      <c r="AB10" s="334" t="e">
        <f t="shared" si="15"/>
        <v>#VALUE!</v>
      </c>
      <c r="AC10" s="333" t="str">
        <f>IF($L10=$B$71,AC$3,IF($L10="","",'Investičné výdavky'!$D$18))</f>
        <v/>
      </c>
      <c r="AD10" s="334" t="e">
        <f t="shared" si="4"/>
        <v>#VALUE!</v>
      </c>
      <c r="AE10" s="334" t="e">
        <f t="shared" si="16"/>
        <v>#VALUE!</v>
      </c>
      <c r="AF10" s="334" t="e">
        <f t="shared" si="17"/>
        <v>#VALUE!</v>
      </c>
      <c r="AG10" s="333" t="str">
        <f>IF($L10=$B$71,AG$3,IF($L10="","",'Investičné výdavky'!$D$19))</f>
        <v/>
      </c>
      <c r="AH10" s="334" t="e">
        <f t="shared" si="5"/>
        <v>#VALUE!</v>
      </c>
      <c r="AI10" s="334" t="e">
        <f t="shared" si="18"/>
        <v>#VALUE!</v>
      </c>
      <c r="AJ10" s="334" t="e">
        <f t="shared" si="19"/>
        <v>#VALUE!</v>
      </c>
      <c r="AK10" s="333" t="str">
        <f>IF($L10=$B$71,AK$3,IF($L10="","",'Investičné výdavky'!$D$20))</f>
        <v/>
      </c>
      <c r="AL10" s="334" t="e">
        <f t="shared" si="26"/>
        <v>#VALUE!</v>
      </c>
      <c r="AM10" s="334" t="e">
        <f t="shared" si="20"/>
        <v>#VALUE!</v>
      </c>
      <c r="AN10" s="334" t="e">
        <f t="shared" si="21"/>
        <v>#VALUE!</v>
      </c>
      <c r="AO10" s="333" t="str">
        <f>IF($L10=$B$71,AO$3,IF($L10="","",'Investičné výdavky'!$D$21))</f>
        <v/>
      </c>
      <c r="AP10" s="334" t="e">
        <f t="shared" si="27"/>
        <v>#VALUE!</v>
      </c>
      <c r="AQ10" s="334" t="e">
        <f t="shared" si="22"/>
        <v>#VALUE!</v>
      </c>
      <c r="AR10" s="334" t="e">
        <f t="shared" si="23"/>
        <v>#VALUE!</v>
      </c>
      <c r="AS10" s="333" t="str">
        <f>IF($L10=$B$71,AS$3,IF($L10="","",'Investičné výdavky'!$D$22))</f>
        <v/>
      </c>
      <c r="AT10" s="334" t="e">
        <f t="shared" si="28"/>
        <v>#VALUE!</v>
      </c>
      <c r="AU10" s="334" t="e">
        <f t="shared" si="24"/>
        <v>#VALUE!</v>
      </c>
      <c r="AV10" s="334" t="e">
        <f t="shared" si="25"/>
        <v>#VALUE!</v>
      </c>
    </row>
    <row r="11" spans="1:48" x14ac:dyDescent="0.3">
      <c r="A11" s="336"/>
      <c r="B11" s="336"/>
      <c r="C11" s="433"/>
      <c r="D11" s="435"/>
      <c r="E11" s="328"/>
      <c r="F11" s="330">
        <f t="shared" si="6"/>
        <v>0</v>
      </c>
      <c r="G11" s="330">
        <f t="shared" si="7"/>
        <v>0</v>
      </c>
      <c r="H11" s="331"/>
      <c r="I11" s="332"/>
      <c r="J11" s="332"/>
      <c r="K11" s="332"/>
      <c r="L11" s="332"/>
      <c r="M11" s="333" t="str">
        <f>IF($L11=$B$71,M$3,IF($L11="","",'Investičné výdavky'!$D$14))</f>
        <v/>
      </c>
      <c r="N11" s="334" t="e">
        <f t="shared" si="0"/>
        <v>#VALUE!</v>
      </c>
      <c r="O11" s="334" t="e">
        <f t="shared" si="8"/>
        <v>#VALUE!</v>
      </c>
      <c r="P11" s="334" t="e">
        <f t="shared" si="9"/>
        <v>#VALUE!</v>
      </c>
      <c r="Q11" s="333" t="str">
        <f>IF($L11=$B$71,Q$3,IF($L11="","",'Investičné výdavky'!$D$15))</f>
        <v/>
      </c>
      <c r="R11" s="334" t="e">
        <f t="shared" si="1"/>
        <v>#VALUE!</v>
      </c>
      <c r="S11" s="334" t="e">
        <f t="shared" si="10"/>
        <v>#VALUE!</v>
      </c>
      <c r="T11" s="334" t="e">
        <f t="shared" si="11"/>
        <v>#VALUE!</v>
      </c>
      <c r="U11" s="333" t="str">
        <f>IF($L11=$B$71,U$3,IF($L11="","",'Investičné výdavky'!$D$16))</f>
        <v/>
      </c>
      <c r="V11" s="334" t="e">
        <f t="shared" si="2"/>
        <v>#VALUE!</v>
      </c>
      <c r="W11" s="334" t="e">
        <f t="shared" si="12"/>
        <v>#VALUE!</v>
      </c>
      <c r="X11" s="334" t="e">
        <f t="shared" si="13"/>
        <v>#VALUE!</v>
      </c>
      <c r="Y11" s="333" t="str">
        <f>IF($L11=$B$71,Y$3,IF($L11="","",'Investičné výdavky'!$D$17))</f>
        <v/>
      </c>
      <c r="Z11" s="334" t="e">
        <f t="shared" si="3"/>
        <v>#VALUE!</v>
      </c>
      <c r="AA11" s="334" t="e">
        <f t="shared" si="14"/>
        <v>#VALUE!</v>
      </c>
      <c r="AB11" s="334" t="e">
        <f t="shared" si="15"/>
        <v>#VALUE!</v>
      </c>
      <c r="AC11" s="333" t="str">
        <f>IF($L11=$B$71,AC$3,IF($L11="","",'Investičné výdavky'!$D$18))</f>
        <v/>
      </c>
      <c r="AD11" s="334" t="e">
        <f t="shared" si="4"/>
        <v>#VALUE!</v>
      </c>
      <c r="AE11" s="334" t="e">
        <f t="shared" si="16"/>
        <v>#VALUE!</v>
      </c>
      <c r="AF11" s="334" t="e">
        <f t="shared" si="17"/>
        <v>#VALUE!</v>
      </c>
      <c r="AG11" s="333" t="str">
        <f>IF($L11=$B$71,AG$3,IF($L11="","",'Investičné výdavky'!$D$19))</f>
        <v/>
      </c>
      <c r="AH11" s="334" t="e">
        <f t="shared" si="5"/>
        <v>#VALUE!</v>
      </c>
      <c r="AI11" s="334" t="e">
        <f t="shared" si="18"/>
        <v>#VALUE!</v>
      </c>
      <c r="AJ11" s="334" t="e">
        <f t="shared" si="19"/>
        <v>#VALUE!</v>
      </c>
      <c r="AK11" s="333" t="str">
        <f>IF($L11=$B$71,AK$3,IF($L11="","",'Investičné výdavky'!$D$20))</f>
        <v/>
      </c>
      <c r="AL11" s="334" t="e">
        <f t="shared" si="26"/>
        <v>#VALUE!</v>
      </c>
      <c r="AM11" s="334" t="e">
        <f t="shared" si="20"/>
        <v>#VALUE!</v>
      </c>
      <c r="AN11" s="334" t="e">
        <f t="shared" si="21"/>
        <v>#VALUE!</v>
      </c>
      <c r="AO11" s="333" t="str">
        <f>IF($L11=$B$71,AO$3,IF($L11="","",'Investičné výdavky'!$D$21))</f>
        <v/>
      </c>
      <c r="AP11" s="334" t="e">
        <f t="shared" si="27"/>
        <v>#VALUE!</v>
      </c>
      <c r="AQ11" s="334" t="e">
        <f t="shared" si="22"/>
        <v>#VALUE!</v>
      </c>
      <c r="AR11" s="334" t="e">
        <f t="shared" si="23"/>
        <v>#VALUE!</v>
      </c>
      <c r="AS11" s="333" t="str">
        <f>IF($L11=$B$71,AS$3,IF($L11="","",'Investičné výdavky'!$D$22))</f>
        <v/>
      </c>
      <c r="AT11" s="334" t="e">
        <f t="shared" si="28"/>
        <v>#VALUE!</v>
      </c>
      <c r="AU11" s="334" t="e">
        <f t="shared" si="24"/>
        <v>#VALUE!</v>
      </c>
      <c r="AV11" s="334" t="e">
        <f t="shared" si="25"/>
        <v>#VALUE!</v>
      </c>
    </row>
    <row r="12" spans="1:48" x14ac:dyDescent="0.3">
      <c r="A12" s="336"/>
      <c r="B12" s="336"/>
      <c r="C12" s="327"/>
      <c r="D12" s="435"/>
      <c r="E12" s="328"/>
      <c r="F12" s="330">
        <f t="shared" si="6"/>
        <v>0</v>
      </c>
      <c r="G12" s="330">
        <f t="shared" si="7"/>
        <v>0</v>
      </c>
      <c r="H12" s="331"/>
      <c r="I12" s="332"/>
      <c r="J12" s="332"/>
      <c r="K12" s="332"/>
      <c r="L12" s="332"/>
      <c r="M12" s="333" t="str">
        <f>IF($L12=$B$71,M$3,IF($L12="","",'Investičné výdavky'!$D$14))</f>
        <v/>
      </c>
      <c r="N12" s="334" t="e">
        <f t="shared" si="0"/>
        <v>#VALUE!</v>
      </c>
      <c r="O12" s="334" t="e">
        <f t="shared" si="8"/>
        <v>#VALUE!</v>
      </c>
      <c r="P12" s="334" t="e">
        <f t="shared" si="9"/>
        <v>#VALUE!</v>
      </c>
      <c r="Q12" s="333" t="str">
        <f>IF($L12=$B$71,Q$3,IF($L12="","",'Investičné výdavky'!$D$15))</f>
        <v/>
      </c>
      <c r="R12" s="334" t="e">
        <f t="shared" si="1"/>
        <v>#VALUE!</v>
      </c>
      <c r="S12" s="334" t="e">
        <f t="shared" si="10"/>
        <v>#VALUE!</v>
      </c>
      <c r="T12" s="334" t="e">
        <f t="shared" si="11"/>
        <v>#VALUE!</v>
      </c>
      <c r="U12" s="333" t="str">
        <f>IF($L12=$B$71,U$3,IF($L12="","",'Investičné výdavky'!$D$16))</f>
        <v/>
      </c>
      <c r="V12" s="334" t="e">
        <f t="shared" si="2"/>
        <v>#VALUE!</v>
      </c>
      <c r="W12" s="334" t="e">
        <f t="shared" si="12"/>
        <v>#VALUE!</v>
      </c>
      <c r="X12" s="334" t="e">
        <f t="shared" si="13"/>
        <v>#VALUE!</v>
      </c>
      <c r="Y12" s="333" t="str">
        <f>IF($L12=$B$71,Y$3,IF($L12="","",'Investičné výdavky'!$D$17))</f>
        <v/>
      </c>
      <c r="Z12" s="334" t="e">
        <f t="shared" si="3"/>
        <v>#VALUE!</v>
      </c>
      <c r="AA12" s="334" t="e">
        <f t="shared" si="14"/>
        <v>#VALUE!</v>
      </c>
      <c r="AB12" s="334" t="e">
        <f t="shared" si="15"/>
        <v>#VALUE!</v>
      </c>
      <c r="AC12" s="333" t="str">
        <f>IF($L12=$B$71,AC$3,IF($L12="","",'Investičné výdavky'!$D$18))</f>
        <v/>
      </c>
      <c r="AD12" s="334" t="e">
        <f t="shared" si="4"/>
        <v>#VALUE!</v>
      </c>
      <c r="AE12" s="334" t="e">
        <f t="shared" si="16"/>
        <v>#VALUE!</v>
      </c>
      <c r="AF12" s="334" t="e">
        <f t="shared" si="17"/>
        <v>#VALUE!</v>
      </c>
      <c r="AG12" s="333" t="str">
        <f>IF($L12=$B$71,AG$3,IF($L12="","",'Investičné výdavky'!$D$19))</f>
        <v/>
      </c>
      <c r="AH12" s="334" t="e">
        <f t="shared" si="5"/>
        <v>#VALUE!</v>
      </c>
      <c r="AI12" s="334" t="e">
        <f t="shared" si="18"/>
        <v>#VALUE!</v>
      </c>
      <c r="AJ12" s="334" t="e">
        <f t="shared" si="19"/>
        <v>#VALUE!</v>
      </c>
      <c r="AK12" s="333" t="str">
        <f>IF($L12=$B$71,AK$3,IF($L12="","",'Investičné výdavky'!$D$20))</f>
        <v/>
      </c>
      <c r="AL12" s="334" t="e">
        <f t="shared" si="26"/>
        <v>#VALUE!</v>
      </c>
      <c r="AM12" s="334" t="e">
        <f t="shared" si="20"/>
        <v>#VALUE!</v>
      </c>
      <c r="AN12" s="334" t="e">
        <f t="shared" si="21"/>
        <v>#VALUE!</v>
      </c>
      <c r="AO12" s="333" t="str">
        <f>IF($L12=$B$71,AO$3,IF($L12="","",'Investičné výdavky'!$D$21))</f>
        <v/>
      </c>
      <c r="AP12" s="334" t="e">
        <f t="shared" si="27"/>
        <v>#VALUE!</v>
      </c>
      <c r="AQ12" s="334" t="e">
        <f t="shared" si="22"/>
        <v>#VALUE!</v>
      </c>
      <c r="AR12" s="334" t="e">
        <f t="shared" si="23"/>
        <v>#VALUE!</v>
      </c>
      <c r="AS12" s="333" t="str">
        <f>IF($L12=$B$71,AS$3,IF($L12="","",'Investičné výdavky'!$D$22))</f>
        <v/>
      </c>
      <c r="AT12" s="334" t="e">
        <f t="shared" si="28"/>
        <v>#VALUE!</v>
      </c>
      <c r="AU12" s="334" t="e">
        <f t="shared" si="24"/>
        <v>#VALUE!</v>
      </c>
      <c r="AV12" s="334" t="e">
        <f t="shared" si="25"/>
        <v>#VALUE!</v>
      </c>
    </row>
    <row r="13" spans="1:48" x14ac:dyDescent="0.3">
      <c r="A13" s="336"/>
      <c r="B13" s="336"/>
      <c r="C13" s="327"/>
      <c r="D13" s="328"/>
      <c r="E13" s="328"/>
      <c r="F13" s="330">
        <f t="shared" si="6"/>
        <v>0</v>
      </c>
      <c r="G13" s="330">
        <f t="shared" si="7"/>
        <v>0</v>
      </c>
      <c r="H13" s="331"/>
      <c r="I13" s="332"/>
      <c r="J13" s="332"/>
      <c r="K13" s="332"/>
      <c r="L13" s="332"/>
      <c r="M13" s="333" t="str">
        <f>IF($L13=$B$71,M$3,IF($L13="","",'Investičné výdavky'!$D$14))</f>
        <v/>
      </c>
      <c r="N13" s="334" t="e">
        <f t="shared" si="0"/>
        <v>#VALUE!</v>
      </c>
      <c r="O13" s="334" t="e">
        <f t="shared" si="8"/>
        <v>#VALUE!</v>
      </c>
      <c r="P13" s="334" t="e">
        <f t="shared" si="9"/>
        <v>#VALUE!</v>
      </c>
      <c r="Q13" s="333" t="str">
        <f>IF($L13=$B$71,Q$3,IF($L13="","",'Investičné výdavky'!$D$15))</f>
        <v/>
      </c>
      <c r="R13" s="334" t="e">
        <f t="shared" si="1"/>
        <v>#VALUE!</v>
      </c>
      <c r="S13" s="334" t="e">
        <f t="shared" si="10"/>
        <v>#VALUE!</v>
      </c>
      <c r="T13" s="334" t="e">
        <f t="shared" si="11"/>
        <v>#VALUE!</v>
      </c>
      <c r="U13" s="333" t="str">
        <f>IF($L13=$B$71,U$3,IF($L13="","",'Investičné výdavky'!$D$16))</f>
        <v/>
      </c>
      <c r="V13" s="334" t="e">
        <f t="shared" si="2"/>
        <v>#VALUE!</v>
      </c>
      <c r="W13" s="334" t="e">
        <f t="shared" si="12"/>
        <v>#VALUE!</v>
      </c>
      <c r="X13" s="334" t="e">
        <f t="shared" si="13"/>
        <v>#VALUE!</v>
      </c>
      <c r="Y13" s="333" t="str">
        <f>IF($L13=$B$71,Y$3,IF($L13="","",'Investičné výdavky'!$D$17))</f>
        <v/>
      </c>
      <c r="Z13" s="334" t="e">
        <f t="shared" si="3"/>
        <v>#VALUE!</v>
      </c>
      <c r="AA13" s="334" t="e">
        <f t="shared" si="14"/>
        <v>#VALUE!</v>
      </c>
      <c r="AB13" s="334" t="e">
        <f t="shared" si="15"/>
        <v>#VALUE!</v>
      </c>
      <c r="AC13" s="333" t="str">
        <f>IF($L13=$B$71,AC$3,IF($L13="","",'Investičné výdavky'!$D$18))</f>
        <v/>
      </c>
      <c r="AD13" s="334" t="e">
        <f t="shared" si="4"/>
        <v>#VALUE!</v>
      </c>
      <c r="AE13" s="334" t="e">
        <f t="shared" si="16"/>
        <v>#VALUE!</v>
      </c>
      <c r="AF13" s="334" t="e">
        <f t="shared" si="17"/>
        <v>#VALUE!</v>
      </c>
      <c r="AG13" s="333" t="str">
        <f>IF($L13=$B$71,AG$3,IF($L13="","",'Investičné výdavky'!$D$19))</f>
        <v/>
      </c>
      <c r="AH13" s="334" t="e">
        <f t="shared" si="5"/>
        <v>#VALUE!</v>
      </c>
      <c r="AI13" s="334" t="e">
        <f t="shared" si="18"/>
        <v>#VALUE!</v>
      </c>
      <c r="AJ13" s="334" t="e">
        <f t="shared" si="19"/>
        <v>#VALUE!</v>
      </c>
      <c r="AK13" s="333" t="str">
        <f>IF($L13=$B$71,AK$3,IF($L13="","",'Investičné výdavky'!$D$20))</f>
        <v/>
      </c>
      <c r="AL13" s="334" t="e">
        <f t="shared" si="26"/>
        <v>#VALUE!</v>
      </c>
      <c r="AM13" s="334" t="e">
        <f t="shared" si="20"/>
        <v>#VALUE!</v>
      </c>
      <c r="AN13" s="334" t="e">
        <f t="shared" si="21"/>
        <v>#VALUE!</v>
      </c>
      <c r="AO13" s="333" t="str">
        <f>IF($L13=$B$71,AO$3,IF($L13="","",'Investičné výdavky'!$D$21))</f>
        <v/>
      </c>
      <c r="AP13" s="334" t="e">
        <f t="shared" si="27"/>
        <v>#VALUE!</v>
      </c>
      <c r="AQ13" s="334" t="e">
        <f t="shared" si="22"/>
        <v>#VALUE!</v>
      </c>
      <c r="AR13" s="334" t="e">
        <f t="shared" si="23"/>
        <v>#VALUE!</v>
      </c>
      <c r="AS13" s="333" t="str">
        <f>IF($L13=$B$71,AS$3,IF($L13="","",'Investičné výdavky'!$D$22))</f>
        <v/>
      </c>
      <c r="AT13" s="334" t="e">
        <f t="shared" si="28"/>
        <v>#VALUE!</v>
      </c>
      <c r="AU13" s="334" t="e">
        <f t="shared" si="24"/>
        <v>#VALUE!</v>
      </c>
      <c r="AV13" s="334" t="e">
        <f t="shared" si="25"/>
        <v>#VALUE!</v>
      </c>
    </row>
    <row r="14" spans="1:48" x14ac:dyDescent="0.3">
      <c r="A14" s="336"/>
      <c r="B14" s="336"/>
      <c r="C14" s="336"/>
      <c r="D14" s="328"/>
      <c r="E14" s="328"/>
      <c r="F14" s="330">
        <f t="shared" si="6"/>
        <v>0</v>
      </c>
      <c r="G14" s="330">
        <f t="shared" si="7"/>
        <v>0</v>
      </c>
      <c r="H14" s="331"/>
      <c r="I14" s="332"/>
      <c r="J14" s="332"/>
      <c r="K14" s="332"/>
      <c r="L14" s="332"/>
      <c r="M14" s="333" t="str">
        <f>IF($L14=$B$71,M$3,IF($L14="","",'Investičné výdavky'!$D$14))</f>
        <v/>
      </c>
      <c r="N14" s="334" t="e">
        <f t="shared" si="0"/>
        <v>#VALUE!</v>
      </c>
      <c r="O14" s="334" t="e">
        <f t="shared" si="8"/>
        <v>#VALUE!</v>
      </c>
      <c r="P14" s="334" t="e">
        <f t="shared" si="9"/>
        <v>#VALUE!</v>
      </c>
      <c r="Q14" s="333" t="str">
        <f>IF($L14=$B$71,Q$3,IF($L14="","",'Investičné výdavky'!$D$15))</f>
        <v/>
      </c>
      <c r="R14" s="334" t="e">
        <f t="shared" si="1"/>
        <v>#VALUE!</v>
      </c>
      <c r="S14" s="334" t="e">
        <f t="shared" si="10"/>
        <v>#VALUE!</v>
      </c>
      <c r="T14" s="334" t="e">
        <f t="shared" si="11"/>
        <v>#VALUE!</v>
      </c>
      <c r="U14" s="333" t="str">
        <f>IF($L14=$B$71,U$3,IF($L14="","",'Investičné výdavky'!$D$16))</f>
        <v/>
      </c>
      <c r="V14" s="334" t="e">
        <f t="shared" si="2"/>
        <v>#VALUE!</v>
      </c>
      <c r="W14" s="334" t="e">
        <f t="shared" si="12"/>
        <v>#VALUE!</v>
      </c>
      <c r="X14" s="334" t="e">
        <f t="shared" si="13"/>
        <v>#VALUE!</v>
      </c>
      <c r="Y14" s="333" t="str">
        <f>IF($L14=$B$71,Y$3,IF($L14="","",'Investičné výdavky'!$D$17))</f>
        <v/>
      </c>
      <c r="Z14" s="334" t="e">
        <f t="shared" si="3"/>
        <v>#VALUE!</v>
      </c>
      <c r="AA14" s="334" t="e">
        <f t="shared" si="14"/>
        <v>#VALUE!</v>
      </c>
      <c r="AB14" s="334" t="e">
        <f t="shared" si="15"/>
        <v>#VALUE!</v>
      </c>
      <c r="AC14" s="333" t="str">
        <f>IF($L14=$B$71,AC$3,IF($L14="","",'Investičné výdavky'!$D$18))</f>
        <v/>
      </c>
      <c r="AD14" s="334" t="e">
        <f t="shared" si="4"/>
        <v>#VALUE!</v>
      </c>
      <c r="AE14" s="334" t="e">
        <f t="shared" si="16"/>
        <v>#VALUE!</v>
      </c>
      <c r="AF14" s="334" t="e">
        <f t="shared" si="17"/>
        <v>#VALUE!</v>
      </c>
      <c r="AG14" s="333" t="str">
        <f>IF($L14=$B$71,AG$3,IF($L14="","",'Investičné výdavky'!$D$19))</f>
        <v/>
      </c>
      <c r="AH14" s="334" t="e">
        <f t="shared" si="5"/>
        <v>#VALUE!</v>
      </c>
      <c r="AI14" s="334" t="e">
        <f t="shared" si="18"/>
        <v>#VALUE!</v>
      </c>
      <c r="AJ14" s="334" t="e">
        <f t="shared" si="19"/>
        <v>#VALUE!</v>
      </c>
      <c r="AK14" s="333" t="str">
        <f>IF($L14=$B$71,AK$3,IF($L14="","",'Investičné výdavky'!$D$20))</f>
        <v/>
      </c>
      <c r="AL14" s="334" t="e">
        <f t="shared" si="26"/>
        <v>#VALUE!</v>
      </c>
      <c r="AM14" s="334" t="e">
        <f t="shared" si="20"/>
        <v>#VALUE!</v>
      </c>
      <c r="AN14" s="334" t="e">
        <f t="shared" si="21"/>
        <v>#VALUE!</v>
      </c>
      <c r="AO14" s="333" t="str">
        <f>IF($L14=$B$71,AO$3,IF($L14="","",'Investičné výdavky'!$D$21))</f>
        <v/>
      </c>
      <c r="AP14" s="334" t="e">
        <f t="shared" si="27"/>
        <v>#VALUE!</v>
      </c>
      <c r="AQ14" s="334" t="e">
        <f t="shared" si="22"/>
        <v>#VALUE!</v>
      </c>
      <c r="AR14" s="334" t="e">
        <f t="shared" si="23"/>
        <v>#VALUE!</v>
      </c>
      <c r="AS14" s="333" t="str">
        <f>IF($L14=$B$71,AS$3,IF($L14="","",'Investičné výdavky'!$D$22))</f>
        <v/>
      </c>
      <c r="AT14" s="334" t="e">
        <f t="shared" si="28"/>
        <v>#VALUE!</v>
      </c>
      <c r="AU14" s="334" t="e">
        <f t="shared" si="24"/>
        <v>#VALUE!</v>
      </c>
      <c r="AV14" s="334" t="e">
        <f t="shared" si="25"/>
        <v>#VALUE!</v>
      </c>
    </row>
    <row r="15" spans="1:48" x14ac:dyDescent="0.3">
      <c r="A15" s="336"/>
      <c r="B15" s="336"/>
      <c r="C15" s="336"/>
      <c r="D15" s="328"/>
      <c r="E15" s="328"/>
      <c r="F15" s="330">
        <f t="shared" si="6"/>
        <v>0</v>
      </c>
      <c r="G15" s="330">
        <f t="shared" si="7"/>
        <v>0</v>
      </c>
      <c r="H15" s="424"/>
      <c r="I15" s="425"/>
      <c r="J15" s="425"/>
      <c r="K15" s="332"/>
      <c r="L15" s="332"/>
      <c r="M15" s="426"/>
      <c r="N15" s="427"/>
      <c r="O15" s="427"/>
      <c r="P15" s="427"/>
      <c r="Q15" s="426"/>
      <c r="R15" s="427"/>
      <c r="S15" s="427"/>
      <c r="T15" s="427"/>
      <c r="U15" s="426"/>
      <c r="V15" s="427"/>
      <c r="W15" s="427"/>
      <c r="X15" s="427"/>
      <c r="Y15" s="426"/>
      <c r="Z15" s="427"/>
      <c r="AA15" s="427"/>
      <c r="AB15" s="427"/>
      <c r="AC15" s="426"/>
      <c r="AD15" s="427"/>
      <c r="AE15" s="427"/>
      <c r="AF15" s="427"/>
      <c r="AG15" s="426"/>
      <c r="AH15" s="427"/>
      <c r="AI15" s="427"/>
      <c r="AJ15" s="427"/>
      <c r="AK15" s="426"/>
      <c r="AL15" s="427"/>
      <c r="AM15" s="427"/>
      <c r="AN15" s="427"/>
      <c r="AO15" s="426"/>
      <c r="AP15" s="427"/>
      <c r="AQ15" s="427"/>
      <c r="AR15" s="427"/>
      <c r="AS15" s="426"/>
      <c r="AT15" s="427"/>
      <c r="AU15" s="427"/>
      <c r="AV15" s="427"/>
    </row>
    <row r="16" spans="1:48" x14ac:dyDescent="0.3">
      <c r="A16" s="336"/>
      <c r="B16" s="336"/>
      <c r="C16" s="433"/>
      <c r="D16" s="435"/>
      <c r="E16" s="328"/>
      <c r="F16" s="330">
        <f t="shared" si="6"/>
        <v>0</v>
      </c>
      <c r="G16" s="330">
        <f t="shared" si="7"/>
        <v>0</v>
      </c>
      <c r="H16" s="424"/>
      <c r="I16" s="425"/>
      <c r="J16" s="425"/>
      <c r="K16" s="425"/>
      <c r="L16" s="332"/>
      <c r="M16" s="426"/>
      <c r="N16" s="427"/>
      <c r="O16" s="427"/>
      <c r="P16" s="427"/>
      <c r="Q16" s="426"/>
      <c r="R16" s="427"/>
      <c r="S16" s="427"/>
      <c r="T16" s="427"/>
      <c r="U16" s="426"/>
      <c r="V16" s="427"/>
      <c r="W16" s="427"/>
      <c r="X16" s="427"/>
      <c r="Y16" s="426"/>
      <c r="Z16" s="427"/>
      <c r="AA16" s="427"/>
      <c r="AB16" s="427"/>
      <c r="AC16" s="426"/>
      <c r="AD16" s="427"/>
      <c r="AE16" s="427"/>
      <c r="AF16" s="427"/>
      <c r="AG16" s="426"/>
      <c r="AH16" s="427"/>
      <c r="AI16" s="427"/>
      <c r="AJ16" s="427"/>
      <c r="AK16" s="426"/>
      <c r="AL16" s="427"/>
      <c r="AM16" s="427"/>
      <c r="AN16" s="427"/>
      <c r="AO16" s="426"/>
      <c r="AP16" s="427"/>
      <c r="AQ16" s="427"/>
      <c r="AR16" s="427"/>
      <c r="AS16" s="426"/>
      <c r="AT16" s="427"/>
      <c r="AU16" s="427"/>
      <c r="AV16" s="427"/>
    </row>
    <row r="17" spans="1:48" x14ac:dyDescent="0.3">
      <c r="A17" s="336"/>
      <c r="B17" s="336"/>
      <c r="C17" s="433"/>
      <c r="D17" s="435"/>
      <c r="E17" s="328"/>
      <c r="F17" s="330">
        <f t="shared" si="6"/>
        <v>0</v>
      </c>
      <c r="G17" s="330">
        <f t="shared" si="7"/>
        <v>0</v>
      </c>
      <c r="H17" s="424"/>
      <c r="I17" s="425"/>
      <c r="J17" s="425"/>
      <c r="K17" s="425"/>
      <c r="L17" s="332"/>
      <c r="M17" s="426"/>
      <c r="N17" s="427"/>
      <c r="O17" s="427"/>
      <c r="P17" s="427"/>
      <c r="Q17" s="426"/>
      <c r="R17" s="427"/>
      <c r="S17" s="427"/>
      <c r="T17" s="427"/>
      <c r="U17" s="426"/>
      <c r="V17" s="427"/>
      <c r="W17" s="427"/>
      <c r="X17" s="427"/>
      <c r="Y17" s="426"/>
      <c r="Z17" s="427"/>
      <c r="AA17" s="427"/>
      <c r="AB17" s="427"/>
      <c r="AC17" s="426"/>
      <c r="AD17" s="427"/>
      <c r="AE17" s="427"/>
      <c r="AF17" s="427"/>
      <c r="AG17" s="426"/>
      <c r="AH17" s="427"/>
      <c r="AI17" s="427"/>
      <c r="AJ17" s="427"/>
      <c r="AK17" s="426"/>
      <c r="AL17" s="427"/>
      <c r="AM17" s="427"/>
      <c r="AN17" s="427"/>
      <c r="AO17" s="426"/>
      <c r="AP17" s="427"/>
      <c r="AQ17" s="427"/>
      <c r="AR17" s="427"/>
      <c r="AS17" s="426"/>
      <c r="AT17" s="427"/>
      <c r="AU17" s="427"/>
      <c r="AV17" s="427"/>
    </row>
    <row r="18" spans="1:48" x14ac:dyDescent="0.3">
      <c r="A18" s="336"/>
      <c r="B18" s="336"/>
      <c r="C18" s="433"/>
      <c r="D18" s="435"/>
      <c r="E18" s="328"/>
      <c r="F18" s="330">
        <f t="shared" si="6"/>
        <v>0</v>
      </c>
      <c r="G18" s="330">
        <f t="shared" si="7"/>
        <v>0</v>
      </c>
      <c r="H18" s="424"/>
      <c r="I18" s="425"/>
      <c r="J18" s="425"/>
      <c r="K18" s="425"/>
      <c r="L18" s="332"/>
      <c r="M18" s="426"/>
      <c r="N18" s="427"/>
      <c r="O18" s="427"/>
      <c r="P18" s="427"/>
      <c r="Q18" s="426"/>
      <c r="R18" s="427"/>
      <c r="S18" s="427"/>
      <c r="T18" s="427"/>
      <c r="U18" s="426"/>
      <c r="V18" s="427"/>
      <c r="W18" s="427"/>
      <c r="X18" s="427"/>
      <c r="Y18" s="426"/>
      <c r="Z18" s="427"/>
      <c r="AA18" s="427"/>
      <c r="AB18" s="427"/>
      <c r="AC18" s="426"/>
      <c r="AD18" s="427"/>
      <c r="AE18" s="427"/>
      <c r="AF18" s="427"/>
      <c r="AG18" s="426"/>
      <c r="AH18" s="427"/>
      <c r="AI18" s="427"/>
      <c r="AJ18" s="427"/>
      <c r="AK18" s="426"/>
      <c r="AL18" s="427"/>
      <c r="AM18" s="427"/>
      <c r="AN18" s="427"/>
      <c r="AO18" s="426"/>
      <c r="AP18" s="427"/>
      <c r="AQ18" s="427"/>
      <c r="AR18" s="427"/>
      <c r="AS18" s="426"/>
      <c r="AT18" s="427"/>
      <c r="AU18" s="427"/>
      <c r="AV18" s="427"/>
    </row>
    <row r="19" spans="1:48" x14ac:dyDescent="0.3">
      <c r="A19" s="336"/>
      <c r="B19" s="336"/>
      <c r="C19" s="336"/>
      <c r="D19" s="328"/>
      <c r="E19" s="328"/>
      <c r="F19" s="330">
        <f t="shared" si="6"/>
        <v>0</v>
      </c>
      <c r="G19" s="330">
        <f t="shared" si="7"/>
        <v>0</v>
      </c>
      <c r="H19" s="424"/>
      <c r="I19" s="425"/>
      <c r="J19" s="425"/>
      <c r="K19" s="425"/>
      <c r="L19" s="425"/>
      <c r="M19" s="426"/>
      <c r="N19" s="427"/>
      <c r="O19" s="427"/>
      <c r="P19" s="427"/>
      <c r="Q19" s="426"/>
      <c r="R19" s="427"/>
      <c r="S19" s="427"/>
      <c r="T19" s="427"/>
      <c r="U19" s="426"/>
      <c r="V19" s="427"/>
      <c r="W19" s="427"/>
      <c r="X19" s="427"/>
      <c r="Y19" s="426"/>
      <c r="Z19" s="427"/>
      <c r="AA19" s="427"/>
      <c r="AB19" s="427"/>
      <c r="AC19" s="426"/>
      <c r="AD19" s="427"/>
      <c r="AE19" s="427"/>
      <c r="AF19" s="427"/>
      <c r="AG19" s="426"/>
      <c r="AH19" s="427"/>
      <c r="AI19" s="427"/>
      <c r="AJ19" s="427"/>
      <c r="AK19" s="426"/>
      <c r="AL19" s="427"/>
      <c r="AM19" s="427"/>
      <c r="AN19" s="427"/>
      <c r="AO19" s="426"/>
      <c r="AP19" s="427"/>
      <c r="AQ19" s="427"/>
      <c r="AR19" s="427"/>
      <c r="AS19" s="426"/>
      <c r="AT19" s="427"/>
      <c r="AU19" s="427"/>
      <c r="AV19" s="427"/>
    </row>
    <row r="20" spans="1:48" x14ac:dyDescent="0.3">
      <c r="A20" s="336"/>
      <c r="B20" s="336"/>
      <c r="C20" s="336"/>
      <c r="D20" s="328"/>
      <c r="E20" s="328"/>
      <c r="F20" s="330">
        <f t="shared" si="6"/>
        <v>0</v>
      </c>
      <c r="G20" s="330">
        <f t="shared" si="7"/>
        <v>0</v>
      </c>
      <c r="H20" s="424"/>
      <c r="I20" s="425"/>
      <c r="J20" s="425"/>
      <c r="K20" s="425"/>
      <c r="L20" s="425"/>
      <c r="M20" s="426"/>
      <c r="N20" s="427"/>
      <c r="O20" s="427"/>
      <c r="P20" s="427"/>
      <c r="Q20" s="426"/>
      <c r="R20" s="427"/>
      <c r="S20" s="427"/>
      <c r="T20" s="427"/>
      <c r="U20" s="426"/>
      <c r="V20" s="427"/>
      <c r="W20" s="427"/>
      <c r="X20" s="427"/>
      <c r="Y20" s="426"/>
      <c r="Z20" s="427"/>
      <c r="AA20" s="427"/>
      <c r="AB20" s="427"/>
      <c r="AC20" s="426"/>
      <c r="AD20" s="427"/>
      <c r="AE20" s="427"/>
      <c r="AF20" s="427"/>
      <c r="AG20" s="426"/>
      <c r="AH20" s="427"/>
      <c r="AI20" s="427"/>
      <c r="AJ20" s="427"/>
      <c r="AK20" s="426"/>
      <c r="AL20" s="427"/>
      <c r="AM20" s="427"/>
      <c r="AN20" s="427"/>
      <c r="AO20" s="426"/>
      <c r="AP20" s="427"/>
      <c r="AQ20" s="427"/>
      <c r="AR20" s="427"/>
      <c r="AS20" s="426"/>
      <c r="AT20" s="427"/>
      <c r="AU20" s="427"/>
      <c r="AV20" s="427"/>
    </row>
    <row r="21" spans="1:48" x14ac:dyDescent="0.3">
      <c r="A21" s="336"/>
      <c r="B21" s="336"/>
      <c r="C21" s="336"/>
      <c r="D21" s="328"/>
      <c r="E21" s="328"/>
      <c r="F21" s="330">
        <f t="shared" si="6"/>
        <v>0</v>
      </c>
      <c r="G21" s="330">
        <f t="shared" si="7"/>
        <v>0</v>
      </c>
      <c r="H21" s="424"/>
      <c r="I21" s="425"/>
      <c r="J21" s="425"/>
      <c r="K21" s="425"/>
      <c r="L21" s="425"/>
      <c r="M21" s="426"/>
      <c r="N21" s="427"/>
      <c r="O21" s="427"/>
      <c r="P21" s="427"/>
      <c r="Q21" s="426"/>
      <c r="R21" s="427"/>
      <c r="S21" s="427"/>
      <c r="T21" s="427"/>
      <c r="U21" s="426"/>
      <c r="V21" s="427"/>
      <c r="W21" s="427"/>
      <c r="X21" s="427"/>
      <c r="Y21" s="426"/>
      <c r="Z21" s="427"/>
      <c r="AA21" s="427"/>
      <c r="AB21" s="427"/>
      <c r="AC21" s="426"/>
      <c r="AD21" s="427"/>
      <c r="AE21" s="427"/>
      <c r="AF21" s="427"/>
      <c r="AG21" s="426"/>
      <c r="AH21" s="427"/>
      <c r="AI21" s="427"/>
      <c r="AJ21" s="427"/>
      <c r="AK21" s="426"/>
      <c r="AL21" s="427"/>
      <c r="AM21" s="427"/>
      <c r="AN21" s="427"/>
      <c r="AO21" s="426"/>
      <c r="AP21" s="427"/>
      <c r="AQ21" s="427"/>
      <c r="AR21" s="427"/>
      <c r="AS21" s="426"/>
      <c r="AT21" s="427"/>
      <c r="AU21" s="427"/>
      <c r="AV21" s="427"/>
    </row>
    <row r="22" spans="1:48" x14ac:dyDescent="0.3">
      <c r="A22" s="336"/>
      <c r="B22" s="336"/>
      <c r="C22" s="336"/>
      <c r="D22" s="328"/>
      <c r="E22" s="328"/>
      <c r="F22" s="330">
        <f t="shared" si="6"/>
        <v>0</v>
      </c>
      <c r="G22" s="330">
        <f t="shared" si="7"/>
        <v>0</v>
      </c>
      <c r="H22" s="424"/>
      <c r="I22" s="425"/>
      <c r="J22" s="425"/>
      <c r="K22" s="425"/>
      <c r="L22" s="425"/>
      <c r="M22" s="426"/>
      <c r="N22" s="427"/>
      <c r="O22" s="427"/>
      <c r="P22" s="427"/>
      <c r="Q22" s="426"/>
      <c r="R22" s="427"/>
      <c r="S22" s="427"/>
      <c r="T22" s="427"/>
      <c r="U22" s="426"/>
      <c r="V22" s="427"/>
      <c r="W22" s="427"/>
      <c r="X22" s="427"/>
      <c r="Y22" s="426"/>
      <c r="Z22" s="427"/>
      <c r="AA22" s="427"/>
      <c r="AB22" s="427"/>
      <c r="AC22" s="426"/>
      <c r="AD22" s="427"/>
      <c r="AE22" s="427"/>
      <c r="AF22" s="427"/>
      <c r="AG22" s="426"/>
      <c r="AH22" s="427"/>
      <c r="AI22" s="427"/>
      <c r="AJ22" s="427"/>
      <c r="AK22" s="426"/>
      <c r="AL22" s="427"/>
      <c r="AM22" s="427"/>
      <c r="AN22" s="427"/>
      <c r="AO22" s="426"/>
      <c r="AP22" s="427"/>
      <c r="AQ22" s="427"/>
      <c r="AR22" s="427"/>
      <c r="AS22" s="426"/>
      <c r="AT22" s="427"/>
      <c r="AU22" s="427"/>
      <c r="AV22" s="427"/>
    </row>
    <row r="23" spans="1:48" x14ac:dyDescent="0.3">
      <c r="A23" s="336"/>
      <c r="B23" s="336"/>
      <c r="C23" s="336"/>
      <c r="D23" s="328"/>
      <c r="E23" s="328"/>
      <c r="F23" s="330">
        <f t="shared" si="6"/>
        <v>0</v>
      </c>
      <c r="G23" s="330">
        <f t="shared" si="7"/>
        <v>0</v>
      </c>
      <c r="H23" s="424"/>
      <c r="I23" s="425"/>
      <c r="J23" s="425"/>
      <c r="K23" s="425"/>
      <c r="L23" s="425"/>
      <c r="M23" s="426"/>
      <c r="N23" s="427"/>
      <c r="O23" s="427"/>
      <c r="P23" s="427"/>
      <c r="Q23" s="426"/>
      <c r="R23" s="427"/>
      <c r="S23" s="427"/>
      <c r="T23" s="427"/>
      <c r="U23" s="426"/>
      <c r="V23" s="427"/>
      <c r="W23" s="427"/>
      <c r="X23" s="427"/>
      <c r="Y23" s="426"/>
      <c r="Z23" s="427"/>
      <c r="AA23" s="427"/>
      <c r="AB23" s="427"/>
      <c r="AC23" s="426"/>
      <c r="AD23" s="427"/>
      <c r="AE23" s="427"/>
      <c r="AF23" s="427"/>
      <c r="AG23" s="426"/>
      <c r="AH23" s="427"/>
      <c r="AI23" s="427"/>
      <c r="AJ23" s="427"/>
      <c r="AK23" s="426"/>
      <c r="AL23" s="427"/>
      <c r="AM23" s="427"/>
      <c r="AN23" s="427"/>
      <c r="AO23" s="426"/>
      <c r="AP23" s="427"/>
      <c r="AQ23" s="427"/>
      <c r="AR23" s="427"/>
      <c r="AS23" s="426"/>
      <c r="AT23" s="427"/>
      <c r="AU23" s="427"/>
      <c r="AV23" s="427"/>
    </row>
    <row r="24" spans="1:48" x14ac:dyDescent="0.3">
      <c r="A24" s="336"/>
      <c r="B24" s="336"/>
      <c r="C24" s="336"/>
      <c r="D24" s="328"/>
      <c r="E24" s="328"/>
      <c r="F24" s="330">
        <f t="shared" si="6"/>
        <v>0</v>
      </c>
      <c r="G24" s="330">
        <f t="shared" si="7"/>
        <v>0</v>
      </c>
      <c r="H24" s="424"/>
      <c r="I24" s="425"/>
      <c r="J24" s="425"/>
      <c r="K24" s="425"/>
      <c r="L24" s="425"/>
      <c r="M24" s="426"/>
      <c r="N24" s="427"/>
      <c r="O24" s="427"/>
      <c r="P24" s="427"/>
      <c r="Q24" s="426"/>
      <c r="R24" s="427"/>
      <c r="S24" s="427"/>
      <c r="T24" s="427"/>
      <c r="U24" s="426"/>
      <c r="V24" s="427"/>
      <c r="W24" s="427"/>
      <c r="X24" s="427"/>
      <c r="Y24" s="426"/>
      <c r="Z24" s="427"/>
      <c r="AA24" s="427"/>
      <c r="AB24" s="427"/>
      <c r="AC24" s="426"/>
      <c r="AD24" s="427"/>
      <c r="AE24" s="427"/>
      <c r="AF24" s="427"/>
      <c r="AG24" s="426"/>
      <c r="AH24" s="427"/>
      <c r="AI24" s="427"/>
      <c r="AJ24" s="427"/>
      <c r="AK24" s="426"/>
      <c r="AL24" s="427"/>
      <c r="AM24" s="427"/>
      <c r="AN24" s="427"/>
      <c r="AO24" s="426"/>
      <c r="AP24" s="427"/>
      <c r="AQ24" s="427"/>
      <c r="AR24" s="427"/>
      <c r="AS24" s="426"/>
      <c r="AT24" s="427"/>
      <c r="AU24" s="427"/>
      <c r="AV24" s="427"/>
    </row>
    <row r="25" spans="1:48" x14ac:dyDescent="0.3">
      <c r="A25" s="336"/>
      <c r="B25" s="336"/>
      <c r="C25" s="336"/>
      <c r="D25" s="328"/>
      <c r="E25" s="328"/>
      <c r="F25" s="330">
        <f t="shared" si="6"/>
        <v>0</v>
      </c>
      <c r="G25" s="330">
        <f t="shared" si="7"/>
        <v>0</v>
      </c>
      <c r="H25" s="424"/>
      <c r="I25" s="425"/>
      <c r="J25" s="425"/>
      <c r="K25" s="425"/>
      <c r="L25" s="425"/>
      <c r="M25" s="426"/>
      <c r="N25" s="427"/>
      <c r="O25" s="427"/>
      <c r="P25" s="427"/>
      <c r="Q25" s="426"/>
      <c r="R25" s="427"/>
      <c r="S25" s="427"/>
      <c r="T25" s="427"/>
      <c r="U25" s="426"/>
      <c r="V25" s="427"/>
      <c r="W25" s="427"/>
      <c r="X25" s="427"/>
      <c r="Y25" s="426"/>
      <c r="Z25" s="427"/>
      <c r="AA25" s="427"/>
      <c r="AB25" s="427"/>
      <c r="AC25" s="426"/>
      <c r="AD25" s="427"/>
      <c r="AE25" s="427"/>
      <c r="AF25" s="427"/>
      <c r="AG25" s="426"/>
      <c r="AH25" s="427"/>
      <c r="AI25" s="427"/>
      <c r="AJ25" s="427"/>
      <c r="AK25" s="426"/>
      <c r="AL25" s="427"/>
      <c r="AM25" s="427"/>
      <c r="AN25" s="427"/>
      <c r="AO25" s="426"/>
      <c r="AP25" s="427"/>
      <c r="AQ25" s="427"/>
      <c r="AR25" s="427"/>
      <c r="AS25" s="426"/>
      <c r="AT25" s="427"/>
      <c r="AU25" s="427"/>
      <c r="AV25" s="427"/>
    </row>
    <row r="26" spans="1:48" x14ac:dyDescent="0.3">
      <c r="A26" s="336"/>
      <c r="B26" s="336"/>
      <c r="C26" s="336"/>
      <c r="D26" s="328"/>
      <c r="E26" s="328"/>
      <c r="F26" s="330">
        <f t="shared" si="6"/>
        <v>0</v>
      </c>
      <c r="G26" s="330">
        <f t="shared" si="7"/>
        <v>0</v>
      </c>
      <c r="H26" s="424"/>
      <c r="I26" s="425"/>
      <c r="J26" s="425"/>
      <c r="K26" s="425"/>
      <c r="L26" s="425"/>
      <c r="M26" s="426"/>
      <c r="N26" s="427"/>
      <c r="O26" s="427"/>
      <c r="P26" s="427"/>
      <c r="Q26" s="426"/>
      <c r="R26" s="427"/>
      <c r="S26" s="427"/>
      <c r="T26" s="427"/>
      <c r="U26" s="426"/>
      <c r="V26" s="427"/>
      <c r="W26" s="427"/>
      <c r="X26" s="427"/>
      <c r="Y26" s="426"/>
      <c r="Z26" s="427"/>
      <c r="AA26" s="427"/>
      <c r="AB26" s="427"/>
      <c r="AC26" s="426"/>
      <c r="AD26" s="427"/>
      <c r="AE26" s="427"/>
      <c r="AF26" s="427"/>
      <c r="AG26" s="426"/>
      <c r="AH26" s="427"/>
      <c r="AI26" s="427"/>
      <c r="AJ26" s="427"/>
      <c r="AK26" s="426"/>
      <c r="AL26" s="427"/>
      <c r="AM26" s="427"/>
      <c r="AN26" s="427"/>
      <c r="AO26" s="426"/>
      <c r="AP26" s="427"/>
      <c r="AQ26" s="427"/>
      <c r="AR26" s="427"/>
      <c r="AS26" s="426"/>
      <c r="AT26" s="427"/>
      <c r="AU26" s="427"/>
      <c r="AV26" s="427"/>
    </row>
    <row r="27" spans="1:48" x14ac:dyDescent="0.3">
      <c r="A27" s="336"/>
      <c r="B27" s="336"/>
      <c r="C27" s="336"/>
      <c r="D27" s="328"/>
      <c r="E27" s="328"/>
      <c r="F27" s="330">
        <f t="shared" si="6"/>
        <v>0</v>
      </c>
      <c r="G27" s="330">
        <f t="shared" si="7"/>
        <v>0</v>
      </c>
      <c r="H27" s="424"/>
      <c r="I27" s="425"/>
      <c r="J27" s="425"/>
      <c r="K27" s="425"/>
      <c r="L27" s="425"/>
      <c r="M27" s="426"/>
      <c r="N27" s="427"/>
      <c r="O27" s="427"/>
      <c r="P27" s="427"/>
      <c r="Q27" s="426"/>
      <c r="R27" s="427"/>
      <c r="S27" s="427"/>
      <c r="T27" s="427"/>
      <c r="U27" s="426"/>
      <c r="V27" s="427"/>
      <c r="W27" s="427"/>
      <c r="X27" s="427"/>
      <c r="Y27" s="426"/>
      <c r="Z27" s="427"/>
      <c r="AA27" s="427"/>
      <c r="AB27" s="427"/>
      <c r="AC27" s="426"/>
      <c r="AD27" s="427"/>
      <c r="AE27" s="427"/>
      <c r="AF27" s="427"/>
      <c r="AG27" s="426"/>
      <c r="AH27" s="427"/>
      <c r="AI27" s="427"/>
      <c r="AJ27" s="427"/>
      <c r="AK27" s="426"/>
      <c r="AL27" s="427"/>
      <c r="AM27" s="427"/>
      <c r="AN27" s="427"/>
      <c r="AO27" s="426"/>
      <c r="AP27" s="427"/>
      <c r="AQ27" s="427"/>
      <c r="AR27" s="427"/>
      <c r="AS27" s="426"/>
      <c r="AT27" s="427"/>
      <c r="AU27" s="427"/>
      <c r="AV27" s="427"/>
    </row>
    <row r="28" spans="1:48" x14ac:dyDescent="0.3">
      <c r="A28" s="336"/>
      <c r="B28" s="336"/>
      <c r="C28" s="336"/>
      <c r="D28" s="328"/>
      <c r="E28" s="328"/>
      <c r="F28" s="330">
        <f t="shared" si="6"/>
        <v>0</v>
      </c>
      <c r="G28" s="330">
        <f t="shared" si="7"/>
        <v>0</v>
      </c>
      <c r="H28" s="424"/>
      <c r="I28" s="425"/>
      <c r="J28" s="425"/>
      <c r="K28" s="425"/>
      <c r="L28" s="425"/>
      <c r="M28" s="426"/>
      <c r="N28" s="427"/>
      <c r="O28" s="427"/>
      <c r="P28" s="427"/>
      <c r="Q28" s="426"/>
      <c r="R28" s="427"/>
      <c r="S28" s="427"/>
      <c r="T28" s="427"/>
      <c r="U28" s="426"/>
      <c r="V28" s="427"/>
      <c r="W28" s="427"/>
      <c r="X28" s="427"/>
      <c r="Y28" s="426"/>
      <c r="Z28" s="427"/>
      <c r="AA28" s="427"/>
      <c r="AB28" s="427"/>
      <c r="AC28" s="426"/>
      <c r="AD28" s="427"/>
      <c r="AE28" s="427"/>
      <c r="AF28" s="427"/>
      <c r="AG28" s="426"/>
      <c r="AH28" s="427"/>
      <c r="AI28" s="427"/>
      <c r="AJ28" s="427"/>
      <c r="AK28" s="426"/>
      <c r="AL28" s="427"/>
      <c r="AM28" s="427"/>
      <c r="AN28" s="427"/>
      <c r="AO28" s="426"/>
      <c r="AP28" s="427"/>
      <c r="AQ28" s="427"/>
      <c r="AR28" s="427"/>
      <c r="AS28" s="426"/>
      <c r="AT28" s="427"/>
      <c r="AU28" s="427"/>
      <c r="AV28" s="427"/>
    </row>
    <row r="29" spans="1:48" x14ac:dyDescent="0.3">
      <c r="A29" s="336"/>
      <c r="B29" s="336"/>
      <c r="C29" s="336"/>
      <c r="D29" s="328"/>
      <c r="E29" s="328"/>
      <c r="F29" s="330">
        <f t="shared" si="6"/>
        <v>0</v>
      </c>
      <c r="G29" s="330">
        <f t="shared" si="7"/>
        <v>0</v>
      </c>
      <c r="H29" s="424"/>
      <c r="I29" s="425"/>
      <c r="J29" s="425"/>
      <c r="K29" s="425"/>
      <c r="L29" s="425"/>
      <c r="M29" s="426"/>
      <c r="N29" s="427"/>
      <c r="O29" s="427"/>
      <c r="P29" s="427"/>
      <c r="Q29" s="426"/>
      <c r="R29" s="427"/>
      <c r="S29" s="427"/>
      <c r="T29" s="427"/>
      <c r="U29" s="426"/>
      <c r="V29" s="427"/>
      <c r="W29" s="427"/>
      <c r="X29" s="427"/>
      <c r="Y29" s="426"/>
      <c r="Z29" s="427"/>
      <c r="AA29" s="427"/>
      <c r="AB29" s="427"/>
      <c r="AC29" s="426"/>
      <c r="AD29" s="427"/>
      <c r="AE29" s="427"/>
      <c r="AF29" s="427"/>
      <c r="AG29" s="426"/>
      <c r="AH29" s="427"/>
      <c r="AI29" s="427"/>
      <c r="AJ29" s="427"/>
      <c r="AK29" s="426"/>
      <c r="AL29" s="427"/>
      <c r="AM29" s="427"/>
      <c r="AN29" s="427"/>
      <c r="AO29" s="426"/>
      <c r="AP29" s="427"/>
      <c r="AQ29" s="427"/>
      <c r="AR29" s="427"/>
      <c r="AS29" s="426"/>
      <c r="AT29" s="427"/>
      <c r="AU29" s="427"/>
      <c r="AV29" s="427"/>
    </row>
    <row r="30" spans="1:48" x14ac:dyDescent="0.3">
      <c r="A30" s="336"/>
      <c r="B30" s="336"/>
      <c r="C30" s="336"/>
      <c r="D30" s="328"/>
      <c r="E30" s="328"/>
      <c r="F30" s="330">
        <f t="shared" si="6"/>
        <v>0</v>
      </c>
      <c r="G30" s="330">
        <f t="shared" si="7"/>
        <v>0</v>
      </c>
      <c r="H30" s="424"/>
      <c r="I30" s="425"/>
      <c r="J30" s="425"/>
      <c r="K30" s="425"/>
      <c r="L30" s="425"/>
      <c r="M30" s="426"/>
      <c r="N30" s="427"/>
      <c r="O30" s="427"/>
      <c r="P30" s="427"/>
      <c r="Q30" s="426"/>
      <c r="R30" s="427"/>
      <c r="S30" s="427"/>
      <c r="T30" s="427"/>
      <c r="U30" s="426"/>
      <c r="V30" s="427"/>
      <c r="W30" s="427"/>
      <c r="X30" s="427"/>
      <c r="Y30" s="426"/>
      <c r="Z30" s="427"/>
      <c r="AA30" s="427"/>
      <c r="AB30" s="427"/>
      <c r="AC30" s="426"/>
      <c r="AD30" s="427"/>
      <c r="AE30" s="427"/>
      <c r="AF30" s="427"/>
      <c r="AG30" s="426"/>
      <c r="AH30" s="427"/>
      <c r="AI30" s="427"/>
      <c r="AJ30" s="427"/>
      <c r="AK30" s="426"/>
      <c r="AL30" s="427"/>
      <c r="AM30" s="427"/>
      <c r="AN30" s="427"/>
      <c r="AO30" s="426"/>
      <c r="AP30" s="427"/>
      <c r="AQ30" s="427"/>
      <c r="AR30" s="427"/>
      <c r="AS30" s="426"/>
      <c r="AT30" s="427"/>
      <c r="AU30" s="427"/>
      <c r="AV30" s="427"/>
    </row>
    <row r="31" spans="1:48" x14ac:dyDescent="0.3">
      <c r="A31" s="336"/>
      <c r="B31" s="336"/>
      <c r="C31" s="336"/>
      <c r="D31" s="328"/>
      <c r="E31" s="328"/>
      <c r="F31" s="330">
        <f t="shared" si="6"/>
        <v>0</v>
      </c>
      <c r="G31" s="330">
        <f t="shared" si="7"/>
        <v>0</v>
      </c>
      <c r="H31" s="424"/>
      <c r="I31" s="425"/>
      <c r="J31" s="425"/>
      <c r="K31" s="425"/>
      <c r="L31" s="425"/>
      <c r="M31" s="426"/>
      <c r="N31" s="427"/>
      <c r="O31" s="427"/>
      <c r="P31" s="427"/>
      <c r="Q31" s="426"/>
      <c r="R31" s="427"/>
      <c r="S31" s="427"/>
      <c r="T31" s="427"/>
      <c r="U31" s="426"/>
      <c r="V31" s="427"/>
      <c r="W31" s="427"/>
      <c r="X31" s="427"/>
      <c r="Y31" s="426"/>
      <c r="Z31" s="427"/>
      <c r="AA31" s="427"/>
      <c r="AB31" s="427"/>
      <c r="AC31" s="426"/>
      <c r="AD31" s="427"/>
      <c r="AE31" s="427"/>
      <c r="AF31" s="427"/>
      <c r="AG31" s="426"/>
      <c r="AH31" s="427"/>
      <c r="AI31" s="427"/>
      <c r="AJ31" s="427"/>
      <c r="AK31" s="426"/>
      <c r="AL31" s="427"/>
      <c r="AM31" s="427"/>
      <c r="AN31" s="427"/>
      <c r="AO31" s="426"/>
      <c r="AP31" s="427"/>
      <c r="AQ31" s="427"/>
      <c r="AR31" s="427"/>
      <c r="AS31" s="426"/>
      <c r="AT31" s="427"/>
      <c r="AU31" s="427"/>
      <c r="AV31" s="427"/>
    </row>
    <row r="32" spans="1:48" x14ac:dyDescent="0.3">
      <c r="A32" s="326"/>
      <c r="B32" s="326"/>
      <c r="C32" s="336"/>
      <c r="D32" s="328"/>
      <c r="E32" s="329"/>
      <c r="F32" s="330">
        <f t="shared" si="6"/>
        <v>0</v>
      </c>
      <c r="G32" s="330">
        <f t="shared" si="7"/>
        <v>0</v>
      </c>
      <c r="H32" s="331"/>
      <c r="I32" s="332"/>
      <c r="J32" s="332"/>
      <c r="K32" s="332"/>
      <c r="L32" s="332"/>
      <c r="M32" s="333" t="str">
        <f>IF($L32=$B$71,M$3,IF($L32="","",'Investičné výdavky'!$D$14))</f>
        <v/>
      </c>
      <c r="N32" s="334" t="e">
        <f t="shared" si="0"/>
        <v>#VALUE!</v>
      </c>
      <c r="O32" s="334" t="e">
        <f t="shared" si="8"/>
        <v>#VALUE!</v>
      </c>
      <c r="P32" s="334" t="e">
        <f t="shared" si="9"/>
        <v>#VALUE!</v>
      </c>
      <c r="Q32" s="333" t="str">
        <f>IF($L32=$B$71,Q$3,IF($L32="","",'Investičné výdavky'!$D$15))</f>
        <v/>
      </c>
      <c r="R32" s="334" t="e">
        <f t="shared" si="1"/>
        <v>#VALUE!</v>
      </c>
      <c r="S32" s="334" t="e">
        <f t="shared" si="10"/>
        <v>#VALUE!</v>
      </c>
      <c r="T32" s="334" t="e">
        <f t="shared" si="11"/>
        <v>#VALUE!</v>
      </c>
      <c r="U32" s="333" t="str">
        <f>IF($L32=$B$71,U$3,IF($L32="","",'Investičné výdavky'!$D$16))</f>
        <v/>
      </c>
      <c r="V32" s="334" t="e">
        <f t="shared" si="2"/>
        <v>#VALUE!</v>
      </c>
      <c r="W32" s="334" t="e">
        <f t="shared" si="12"/>
        <v>#VALUE!</v>
      </c>
      <c r="X32" s="334" t="e">
        <f t="shared" si="13"/>
        <v>#VALUE!</v>
      </c>
      <c r="Y32" s="333" t="str">
        <f>IF($L32=$B$71,Y$3,IF($L32="","",'Investičné výdavky'!$D$17))</f>
        <v/>
      </c>
      <c r="Z32" s="334" t="e">
        <f t="shared" si="3"/>
        <v>#VALUE!</v>
      </c>
      <c r="AA32" s="334" t="e">
        <f t="shared" si="14"/>
        <v>#VALUE!</v>
      </c>
      <c r="AB32" s="334" t="e">
        <f t="shared" si="15"/>
        <v>#VALUE!</v>
      </c>
      <c r="AC32" s="333" t="str">
        <f>IF($L32=$B$71,AC$3,IF($L32="","",'Investičné výdavky'!$D$18))</f>
        <v/>
      </c>
      <c r="AD32" s="334" t="e">
        <f t="shared" si="4"/>
        <v>#VALUE!</v>
      </c>
      <c r="AE32" s="334" t="e">
        <f t="shared" si="16"/>
        <v>#VALUE!</v>
      </c>
      <c r="AF32" s="334" t="e">
        <f t="shared" si="17"/>
        <v>#VALUE!</v>
      </c>
      <c r="AG32" s="333" t="str">
        <f>IF($L32=$B$71,AG$3,IF($L32="","",'Investičné výdavky'!$D$19))</f>
        <v/>
      </c>
      <c r="AH32" s="334" t="e">
        <f t="shared" si="5"/>
        <v>#VALUE!</v>
      </c>
      <c r="AI32" s="334" t="e">
        <f t="shared" si="18"/>
        <v>#VALUE!</v>
      </c>
      <c r="AJ32" s="334" t="e">
        <f t="shared" si="19"/>
        <v>#VALUE!</v>
      </c>
      <c r="AK32" s="333" t="str">
        <f>IF($L32=$B$71,AK$3,IF($L32="","",'Investičné výdavky'!$D$20))</f>
        <v/>
      </c>
      <c r="AL32" s="334" t="e">
        <f t="shared" si="26"/>
        <v>#VALUE!</v>
      </c>
      <c r="AM32" s="334" t="e">
        <f t="shared" si="20"/>
        <v>#VALUE!</v>
      </c>
      <c r="AN32" s="334" t="e">
        <f t="shared" si="21"/>
        <v>#VALUE!</v>
      </c>
      <c r="AO32" s="333" t="str">
        <f>IF($L32=$B$71,AO$3,IF($L32="","",'Investičné výdavky'!$D$21))</f>
        <v/>
      </c>
      <c r="AP32" s="334" t="e">
        <f t="shared" si="27"/>
        <v>#VALUE!</v>
      </c>
      <c r="AQ32" s="334" t="e">
        <f t="shared" si="22"/>
        <v>#VALUE!</v>
      </c>
      <c r="AR32" s="334" t="e">
        <f t="shared" si="23"/>
        <v>#VALUE!</v>
      </c>
      <c r="AS32" s="333" t="str">
        <f>IF($L32=$B$71,AS$3,IF($L32="","",'Investičné výdavky'!$D$22))</f>
        <v/>
      </c>
      <c r="AT32" s="334" t="e">
        <f t="shared" si="28"/>
        <v>#VALUE!</v>
      </c>
      <c r="AU32" s="334" t="e">
        <f t="shared" si="24"/>
        <v>#VALUE!</v>
      </c>
      <c r="AV32" s="334" t="e">
        <f t="shared" si="25"/>
        <v>#VALUE!</v>
      </c>
    </row>
    <row r="33" spans="1:48" x14ac:dyDescent="0.3">
      <c r="A33" s="326"/>
      <c r="B33" s="326"/>
      <c r="C33" s="336"/>
      <c r="D33" s="328"/>
      <c r="E33" s="329"/>
      <c r="F33" s="330">
        <f t="shared" si="6"/>
        <v>0</v>
      </c>
      <c r="G33" s="330">
        <f t="shared" si="7"/>
        <v>0</v>
      </c>
      <c r="H33" s="331"/>
      <c r="I33" s="332"/>
      <c r="J33" s="332"/>
      <c r="K33" s="332"/>
      <c r="L33" s="332"/>
      <c r="M33" s="333" t="str">
        <f>IF($L33=$B$71,M$3,IF($L33="","",'Investičné výdavky'!$D$14))</f>
        <v/>
      </c>
      <c r="N33" s="334" t="e">
        <f t="shared" si="0"/>
        <v>#VALUE!</v>
      </c>
      <c r="O33" s="334" t="e">
        <f t="shared" si="8"/>
        <v>#VALUE!</v>
      </c>
      <c r="P33" s="334" t="e">
        <f t="shared" si="9"/>
        <v>#VALUE!</v>
      </c>
      <c r="Q33" s="333" t="str">
        <f>IF($L33=$B$71,Q$3,IF($L33="","",'Investičné výdavky'!$D$15))</f>
        <v/>
      </c>
      <c r="R33" s="334" t="e">
        <f t="shared" si="1"/>
        <v>#VALUE!</v>
      </c>
      <c r="S33" s="334" t="e">
        <f t="shared" si="10"/>
        <v>#VALUE!</v>
      </c>
      <c r="T33" s="334" t="e">
        <f t="shared" si="11"/>
        <v>#VALUE!</v>
      </c>
      <c r="U33" s="333" t="str">
        <f>IF($L33=$B$71,U$3,IF($L33="","",'Investičné výdavky'!$D$16))</f>
        <v/>
      </c>
      <c r="V33" s="334" t="e">
        <f t="shared" si="2"/>
        <v>#VALUE!</v>
      </c>
      <c r="W33" s="334" t="e">
        <f t="shared" si="12"/>
        <v>#VALUE!</v>
      </c>
      <c r="X33" s="334" t="e">
        <f t="shared" si="13"/>
        <v>#VALUE!</v>
      </c>
      <c r="Y33" s="333" t="str">
        <f>IF($L33=$B$71,Y$3,IF($L33="","",'Investičné výdavky'!$D$17))</f>
        <v/>
      </c>
      <c r="Z33" s="334" t="e">
        <f t="shared" si="3"/>
        <v>#VALUE!</v>
      </c>
      <c r="AA33" s="334" t="e">
        <f t="shared" si="14"/>
        <v>#VALUE!</v>
      </c>
      <c r="AB33" s="334" t="e">
        <f t="shared" si="15"/>
        <v>#VALUE!</v>
      </c>
      <c r="AC33" s="333" t="str">
        <f>IF($L33=$B$71,AC$3,IF($L33="","",'Investičné výdavky'!$D$18))</f>
        <v/>
      </c>
      <c r="AD33" s="334" t="e">
        <f t="shared" si="4"/>
        <v>#VALUE!</v>
      </c>
      <c r="AE33" s="334" t="e">
        <f t="shared" si="16"/>
        <v>#VALUE!</v>
      </c>
      <c r="AF33" s="334" t="e">
        <f t="shared" si="17"/>
        <v>#VALUE!</v>
      </c>
      <c r="AG33" s="333" t="str">
        <f>IF($L33=$B$71,AG$3,IF($L33="","",'Investičné výdavky'!$D$19))</f>
        <v/>
      </c>
      <c r="AH33" s="334" t="e">
        <f t="shared" si="5"/>
        <v>#VALUE!</v>
      </c>
      <c r="AI33" s="334" t="e">
        <f t="shared" si="18"/>
        <v>#VALUE!</v>
      </c>
      <c r="AJ33" s="334" t="e">
        <f t="shared" si="19"/>
        <v>#VALUE!</v>
      </c>
      <c r="AK33" s="333" t="str">
        <f>IF($L33=$B$71,AK$3,IF($L33="","",'Investičné výdavky'!$D$20))</f>
        <v/>
      </c>
      <c r="AL33" s="334" t="e">
        <f t="shared" si="26"/>
        <v>#VALUE!</v>
      </c>
      <c r="AM33" s="334" t="e">
        <f t="shared" si="20"/>
        <v>#VALUE!</v>
      </c>
      <c r="AN33" s="334" t="e">
        <f t="shared" si="21"/>
        <v>#VALUE!</v>
      </c>
      <c r="AO33" s="333" t="str">
        <f>IF($L33=$B$71,AO$3,IF($L33="","",'Investičné výdavky'!$D$21))</f>
        <v/>
      </c>
      <c r="AP33" s="334" t="e">
        <f t="shared" si="27"/>
        <v>#VALUE!</v>
      </c>
      <c r="AQ33" s="334" t="e">
        <f t="shared" si="22"/>
        <v>#VALUE!</v>
      </c>
      <c r="AR33" s="334" t="e">
        <f t="shared" si="23"/>
        <v>#VALUE!</v>
      </c>
      <c r="AS33" s="333" t="str">
        <f>IF($L33=$B$71,AS$3,IF($L33="","",'Investičné výdavky'!$D$22))</f>
        <v/>
      </c>
      <c r="AT33" s="334" t="e">
        <f t="shared" si="28"/>
        <v>#VALUE!</v>
      </c>
      <c r="AU33" s="334" t="e">
        <f t="shared" si="24"/>
        <v>#VALUE!</v>
      </c>
      <c r="AV33" s="334" t="e">
        <f t="shared" si="25"/>
        <v>#VALUE!</v>
      </c>
    </row>
    <row r="34" spans="1:48" x14ac:dyDescent="0.3">
      <c r="A34" s="326"/>
      <c r="B34" s="326"/>
      <c r="C34" s="336"/>
      <c r="D34" s="328"/>
      <c r="E34" s="329"/>
      <c r="F34" s="330">
        <f t="shared" si="6"/>
        <v>0</v>
      </c>
      <c r="G34" s="330">
        <f t="shared" si="7"/>
        <v>0</v>
      </c>
      <c r="H34" s="331"/>
      <c r="I34" s="332"/>
      <c r="J34" s="332"/>
      <c r="K34" s="332"/>
      <c r="L34" s="332"/>
      <c r="M34" s="333" t="str">
        <f>IF($L34=$B$71,M$3,IF($L34="","",'Investičné výdavky'!$D$14))</f>
        <v/>
      </c>
      <c r="N34" s="334" t="e">
        <f t="shared" si="0"/>
        <v>#VALUE!</v>
      </c>
      <c r="O34" s="334" t="e">
        <f t="shared" si="8"/>
        <v>#VALUE!</v>
      </c>
      <c r="P34" s="334" t="e">
        <f t="shared" si="9"/>
        <v>#VALUE!</v>
      </c>
      <c r="Q34" s="333" t="str">
        <f>IF($L34=$B$71,Q$3,IF($L34="","",'Investičné výdavky'!$D$15))</f>
        <v/>
      </c>
      <c r="R34" s="334" t="e">
        <f t="shared" si="1"/>
        <v>#VALUE!</v>
      </c>
      <c r="S34" s="334" t="e">
        <f t="shared" si="10"/>
        <v>#VALUE!</v>
      </c>
      <c r="T34" s="334" t="e">
        <f t="shared" si="11"/>
        <v>#VALUE!</v>
      </c>
      <c r="U34" s="333" t="str">
        <f>IF($L34=$B$71,U$3,IF($L34="","",'Investičné výdavky'!$D$16))</f>
        <v/>
      </c>
      <c r="V34" s="334" t="e">
        <f t="shared" si="2"/>
        <v>#VALUE!</v>
      </c>
      <c r="W34" s="334" t="e">
        <f t="shared" si="12"/>
        <v>#VALUE!</v>
      </c>
      <c r="X34" s="334" t="e">
        <f t="shared" si="13"/>
        <v>#VALUE!</v>
      </c>
      <c r="Y34" s="333" t="str">
        <f>IF($L34=$B$71,Y$3,IF($L34="","",'Investičné výdavky'!$D$17))</f>
        <v/>
      </c>
      <c r="Z34" s="334" t="e">
        <f t="shared" si="3"/>
        <v>#VALUE!</v>
      </c>
      <c r="AA34" s="334" t="e">
        <f t="shared" si="14"/>
        <v>#VALUE!</v>
      </c>
      <c r="AB34" s="334" t="e">
        <f t="shared" si="15"/>
        <v>#VALUE!</v>
      </c>
      <c r="AC34" s="333" t="str">
        <f>IF($L34=$B$71,AC$3,IF($L34="","",'Investičné výdavky'!$D$18))</f>
        <v/>
      </c>
      <c r="AD34" s="334" t="e">
        <f t="shared" si="4"/>
        <v>#VALUE!</v>
      </c>
      <c r="AE34" s="334" t="e">
        <f t="shared" si="16"/>
        <v>#VALUE!</v>
      </c>
      <c r="AF34" s="334" t="e">
        <f t="shared" si="17"/>
        <v>#VALUE!</v>
      </c>
      <c r="AG34" s="333" t="str">
        <f>IF($L34=$B$71,AG$3,IF($L34="","",'Investičné výdavky'!$D$19))</f>
        <v/>
      </c>
      <c r="AH34" s="334" t="e">
        <f t="shared" si="5"/>
        <v>#VALUE!</v>
      </c>
      <c r="AI34" s="334" t="e">
        <f t="shared" si="18"/>
        <v>#VALUE!</v>
      </c>
      <c r="AJ34" s="334" t="e">
        <f t="shared" si="19"/>
        <v>#VALUE!</v>
      </c>
      <c r="AK34" s="333" t="str">
        <f>IF($L34=$B$71,AK$3,IF($L34="","",'Investičné výdavky'!$D$20))</f>
        <v/>
      </c>
      <c r="AL34" s="334" t="e">
        <f t="shared" si="26"/>
        <v>#VALUE!</v>
      </c>
      <c r="AM34" s="334" t="e">
        <f t="shared" si="20"/>
        <v>#VALUE!</v>
      </c>
      <c r="AN34" s="334" t="e">
        <f t="shared" si="21"/>
        <v>#VALUE!</v>
      </c>
      <c r="AO34" s="333" t="str">
        <f>IF($L34=$B$71,AO$3,IF($L34="","",'Investičné výdavky'!$D$21))</f>
        <v/>
      </c>
      <c r="AP34" s="334" t="e">
        <f t="shared" si="27"/>
        <v>#VALUE!</v>
      </c>
      <c r="AQ34" s="334" t="e">
        <f t="shared" si="22"/>
        <v>#VALUE!</v>
      </c>
      <c r="AR34" s="334" t="e">
        <f t="shared" si="23"/>
        <v>#VALUE!</v>
      </c>
      <c r="AS34" s="333" t="str">
        <f>IF($L34=$B$71,AS$3,IF($L34="","",'Investičné výdavky'!$D$22))</f>
        <v/>
      </c>
      <c r="AT34" s="334" t="e">
        <f t="shared" si="28"/>
        <v>#VALUE!</v>
      </c>
      <c r="AU34" s="334" t="e">
        <f t="shared" si="24"/>
        <v>#VALUE!</v>
      </c>
      <c r="AV34" s="334" t="e">
        <f t="shared" si="25"/>
        <v>#VALUE!</v>
      </c>
    </row>
    <row r="35" spans="1:48" x14ac:dyDescent="0.3">
      <c r="A35" s="326"/>
      <c r="B35" s="326"/>
      <c r="C35" s="336"/>
      <c r="D35" s="328"/>
      <c r="E35" s="329"/>
      <c r="F35" s="330">
        <f t="shared" si="6"/>
        <v>0</v>
      </c>
      <c r="G35" s="330">
        <f t="shared" si="7"/>
        <v>0</v>
      </c>
      <c r="H35" s="331"/>
      <c r="I35" s="332"/>
      <c r="J35" s="332"/>
      <c r="K35" s="332"/>
      <c r="L35" s="332"/>
      <c r="M35" s="333" t="str">
        <f>IF($L35=$B$71,M$3,IF($L35="","",'Investičné výdavky'!$D$14))</f>
        <v/>
      </c>
      <c r="N35" s="334" t="e">
        <f t="shared" si="0"/>
        <v>#VALUE!</v>
      </c>
      <c r="O35" s="334" t="e">
        <f t="shared" si="8"/>
        <v>#VALUE!</v>
      </c>
      <c r="P35" s="334" t="e">
        <f t="shared" si="9"/>
        <v>#VALUE!</v>
      </c>
      <c r="Q35" s="333" t="str">
        <f>IF($L35=$B$71,Q$3,IF($L35="","",'Investičné výdavky'!$D$15))</f>
        <v/>
      </c>
      <c r="R35" s="334" t="e">
        <f t="shared" si="1"/>
        <v>#VALUE!</v>
      </c>
      <c r="S35" s="334" t="e">
        <f t="shared" si="10"/>
        <v>#VALUE!</v>
      </c>
      <c r="T35" s="334" t="e">
        <f t="shared" si="11"/>
        <v>#VALUE!</v>
      </c>
      <c r="U35" s="333" t="str">
        <f>IF($L35=$B$71,U$3,IF($L35="","",'Investičné výdavky'!$D$16))</f>
        <v/>
      </c>
      <c r="V35" s="334" t="e">
        <f t="shared" si="2"/>
        <v>#VALUE!</v>
      </c>
      <c r="W35" s="334" t="e">
        <f t="shared" si="12"/>
        <v>#VALUE!</v>
      </c>
      <c r="X35" s="334" t="e">
        <f t="shared" si="13"/>
        <v>#VALUE!</v>
      </c>
      <c r="Y35" s="333" t="str">
        <f>IF($L35=$B$71,Y$3,IF($L35="","",'Investičné výdavky'!$D$17))</f>
        <v/>
      </c>
      <c r="Z35" s="334" t="e">
        <f t="shared" si="3"/>
        <v>#VALUE!</v>
      </c>
      <c r="AA35" s="334" t="e">
        <f t="shared" si="14"/>
        <v>#VALUE!</v>
      </c>
      <c r="AB35" s="334" t="e">
        <f t="shared" si="15"/>
        <v>#VALUE!</v>
      </c>
      <c r="AC35" s="333" t="str">
        <f>IF($L35=$B$71,AC$3,IF($L35="","",'Investičné výdavky'!$D$18))</f>
        <v/>
      </c>
      <c r="AD35" s="334" t="e">
        <f t="shared" si="4"/>
        <v>#VALUE!</v>
      </c>
      <c r="AE35" s="334" t="e">
        <f t="shared" si="16"/>
        <v>#VALUE!</v>
      </c>
      <c r="AF35" s="334" t="e">
        <f t="shared" si="17"/>
        <v>#VALUE!</v>
      </c>
      <c r="AG35" s="333" t="str">
        <f>IF($L35=$B$71,AG$3,IF($L35="","",'Investičné výdavky'!$D$19))</f>
        <v/>
      </c>
      <c r="AH35" s="334" t="e">
        <f t="shared" si="5"/>
        <v>#VALUE!</v>
      </c>
      <c r="AI35" s="334" t="e">
        <f t="shared" si="18"/>
        <v>#VALUE!</v>
      </c>
      <c r="AJ35" s="334" t="e">
        <f t="shared" si="19"/>
        <v>#VALUE!</v>
      </c>
      <c r="AK35" s="333" t="str">
        <f>IF($L35=$B$71,AK$3,IF($L35="","",'Investičné výdavky'!$D$20))</f>
        <v/>
      </c>
      <c r="AL35" s="334" t="e">
        <f t="shared" si="26"/>
        <v>#VALUE!</v>
      </c>
      <c r="AM35" s="334" t="e">
        <f t="shared" si="20"/>
        <v>#VALUE!</v>
      </c>
      <c r="AN35" s="334" t="e">
        <f t="shared" si="21"/>
        <v>#VALUE!</v>
      </c>
      <c r="AO35" s="333" t="str">
        <f>IF($L35=$B$71,AO$3,IF($L35="","",'Investičné výdavky'!$D$21))</f>
        <v/>
      </c>
      <c r="AP35" s="334" t="e">
        <f t="shared" si="27"/>
        <v>#VALUE!</v>
      </c>
      <c r="AQ35" s="334" t="e">
        <f t="shared" si="22"/>
        <v>#VALUE!</v>
      </c>
      <c r="AR35" s="334" t="e">
        <f t="shared" si="23"/>
        <v>#VALUE!</v>
      </c>
      <c r="AS35" s="333" t="str">
        <f>IF($L35=$B$71,AS$3,IF($L35="","",'Investičné výdavky'!$D$22))</f>
        <v/>
      </c>
      <c r="AT35" s="334" t="e">
        <f t="shared" si="28"/>
        <v>#VALUE!</v>
      </c>
      <c r="AU35" s="334" t="e">
        <f t="shared" si="24"/>
        <v>#VALUE!</v>
      </c>
      <c r="AV35" s="334" t="e">
        <f t="shared" si="25"/>
        <v>#VALUE!</v>
      </c>
    </row>
    <row r="36" spans="1:48" x14ac:dyDescent="0.3">
      <c r="A36" s="326"/>
      <c r="B36" s="326"/>
      <c r="C36" s="336"/>
      <c r="D36" s="336"/>
      <c r="E36" s="329"/>
      <c r="F36" s="330">
        <f t="shared" si="6"/>
        <v>0</v>
      </c>
      <c r="G36" s="330">
        <f t="shared" si="7"/>
        <v>0</v>
      </c>
      <c r="H36" s="331"/>
      <c r="I36" s="332"/>
      <c r="J36" s="332"/>
      <c r="K36" s="332"/>
      <c r="L36" s="332"/>
      <c r="M36" s="333" t="str">
        <f>IF($L36=$B$71,M$3,IF($L36="","",'Investičné výdavky'!$D$14))</f>
        <v/>
      </c>
      <c r="N36" s="334" t="e">
        <f t="shared" si="0"/>
        <v>#VALUE!</v>
      </c>
      <c r="O36" s="334" t="e">
        <f t="shared" si="8"/>
        <v>#VALUE!</v>
      </c>
      <c r="P36" s="334" t="e">
        <f t="shared" si="9"/>
        <v>#VALUE!</v>
      </c>
      <c r="Q36" s="333" t="str">
        <f>IF($L36=$B$71,Q$3,IF($L36="","",'Investičné výdavky'!$D$15))</f>
        <v/>
      </c>
      <c r="R36" s="334" t="e">
        <f t="shared" si="1"/>
        <v>#VALUE!</v>
      </c>
      <c r="S36" s="334" t="e">
        <f t="shared" si="10"/>
        <v>#VALUE!</v>
      </c>
      <c r="T36" s="334" t="e">
        <f t="shared" si="11"/>
        <v>#VALUE!</v>
      </c>
      <c r="U36" s="333" t="str">
        <f>IF($L36=$B$71,U$3,IF($L36="","",'Investičné výdavky'!$D$16))</f>
        <v/>
      </c>
      <c r="V36" s="334" t="e">
        <f t="shared" si="2"/>
        <v>#VALUE!</v>
      </c>
      <c r="W36" s="334" t="e">
        <f t="shared" si="12"/>
        <v>#VALUE!</v>
      </c>
      <c r="X36" s="334" t="e">
        <f t="shared" si="13"/>
        <v>#VALUE!</v>
      </c>
      <c r="Y36" s="333" t="str">
        <f>IF($L36=$B$71,Y$3,IF($L36="","",'Investičné výdavky'!$D$17))</f>
        <v/>
      </c>
      <c r="Z36" s="334" t="e">
        <f t="shared" si="3"/>
        <v>#VALUE!</v>
      </c>
      <c r="AA36" s="334" t="e">
        <f t="shared" si="14"/>
        <v>#VALUE!</v>
      </c>
      <c r="AB36" s="334" t="e">
        <f t="shared" si="15"/>
        <v>#VALUE!</v>
      </c>
      <c r="AC36" s="333" t="str">
        <f>IF($L36=$B$71,AC$3,IF($L36="","",'Investičné výdavky'!$D$18))</f>
        <v/>
      </c>
      <c r="AD36" s="334" t="e">
        <f t="shared" si="4"/>
        <v>#VALUE!</v>
      </c>
      <c r="AE36" s="334" t="e">
        <f t="shared" si="16"/>
        <v>#VALUE!</v>
      </c>
      <c r="AF36" s="334" t="e">
        <f t="shared" si="17"/>
        <v>#VALUE!</v>
      </c>
      <c r="AG36" s="333" t="str">
        <f>IF($L36=$B$71,AG$3,IF($L36="","",'Investičné výdavky'!$D$19))</f>
        <v/>
      </c>
      <c r="AH36" s="334" t="e">
        <f t="shared" si="5"/>
        <v>#VALUE!</v>
      </c>
      <c r="AI36" s="334" t="e">
        <f t="shared" si="18"/>
        <v>#VALUE!</v>
      </c>
      <c r="AJ36" s="334" t="e">
        <f t="shared" si="19"/>
        <v>#VALUE!</v>
      </c>
      <c r="AK36" s="333" t="str">
        <f>IF($L36=$B$71,AK$3,IF($L36="","",'Investičné výdavky'!$D$20))</f>
        <v/>
      </c>
      <c r="AL36" s="334" t="e">
        <f t="shared" si="26"/>
        <v>#VALUE!</v>
      </c>
      <c r="AM36" s="334" t="e">
        <f t="shared" si="20"/>
        <v>#VALUE!</v>
      </c>
      <c r="AN36" s="334" t="e">
        <f t="shared" si="21"/>
        <v>#VALUE!</v>
      </c>
      <c r="AO36" s="333" t="str">
        <f>IF($L36=$B$71,AO$3,IF($L36="","",'Investičné výdavky'!$D$21))</f>
        <v/>
      </c>
      <c r="AP36" s="334" t="e">
        <f t="shared" si="27"/>
        <v>#VALUE!</v>
      </c>
      <c r="AQ36" s="334" t="e">
        <f t="shared" si="22"/>
        <v>#VALUE!</v>
      </c>
      <c r="AR36" s="334" t="e">
        <f t="shared" si="23"/>
        <v>#VALUE!</v>
      </c>
      <c r="AS36" s="333" t="str">
        <f>IF($L36=$B$71,AS$3,IF($L36="","",'Investičné výdavky'!$D$22))</f>
        <v/>
      </c>
      <c r="AT36" s="334" t="e">
        <f t="shared" si="28"/>
        <v>#VALUE!</v>
      </c>
      <c r="AU36" s="334" t="e">
        <f t="shared" si="24"/>
        <v>#VALUE!</v>
      </c>
      <c r="AV36" s="334" t="e">
        <f t="shared" si="25"/>
        <v>#VALUE!</v>
      </c>
    </row>
    <row r="37" spans="1:48" x14ac:dyDescent="0.3">
      <c r="A37" s="326"/>
      <c r="B37" s="326"/>
      <c r="C37" s="336"/>
      <c r="D37" s="336"/>
      <c r="E37" s="329"/>
      <c r="F37" s="330">
        <f t="shared" si="6"/>
        <v>0</v>
      </c>
      <c r="G37" s="330">
        <f t="shared" si="7"/>
        <v>0</v>
      </c>
      <c r="H37" s="331"/>
      <c r="I37" s="332"/>
      <c r="J37" s="332"/>
      <c r="K37" s="332"/>
      <c r="L37" s="332"/>
      <c r="M37" s="333" t="str">
        <f>IF($L37=$B$71,M$3,IF($L37="","",'Investičné výdavky'!$D$14))</f>
        <v/>
      </c>
      <c r="N37" s="334" t="e">
        <f t="shared" si="0"/>
        <v>#VALUE!</v>
      </c>
      <c r="O37" s="334" t="e">
        <f t="shared" si="8"/>
        <v>#VALUE!</v>
      </c>
      <c r="P37" s="334" t="e">
        <f t="shared" si="9"/>
        <v>#VALUE!</v>
      </c>
      <c r="Q37" s="333" t="str">
        <f>IF($L37=$B$71,Q$3,IF($L37="","",'Investičné výdavky'!$D$15))</f>
        <v/>
      </c>
      <c r="R37" s="334" t="e">
        <f t="shared" si="1"/>
        <v>#VALUE!</v>
      </c>
      <c r="S37" s="334" t="e">
        <f t="shared" si="10"/>
        <v>#VALUE!</v>
      </c>
      <c r="T37" s="334" t="e">
        <f t="shared" si="11"/>
        <v>#VALUE!</v>
      </c>
      <c r="U37" s="333" t="str">
        <f>IF($L37=$B$71,U$3,IF($L37="","",'Investičné výdavky'!$D$16))</f>
        <v/>
      </c>
      <c r="V37" s="334" t="e">
        <f t="shared" si="2"/>
        <v>#VALUE!</v>
      </c>
      <c r="W37" s="334" t="e">
        <f t="shared" si="12"/>
        <v>#VALUE!</v>
      </c>
      <c r="X37" s="334" t="e">
        <f t="shared" si="13"/>
        <v>#VALUE!</v>
      </c>
      <c r="Y37" s="333" t="str">
        <f>IF($L37=$B$71,Y$3,IF($L37="","",'Investičné výdavky'!$D$17))</f>
        <v/>
      </c>
      <c r="Z37" s="334" t="e">
        <f t="shared" si="3"/>
        <v>#VALUE!</v>
      </c>
      <c r="AA37" s="334" t="e">
        <f t="shared" si="14"/>
        <v>#VALUE!</v>
      </c>
      <c r="AB37" s="334" t="e">
        <f t="shared" si="15"/>
        <v>#VALUE!</v>
      </c>
      <c r="AC37" s="333" t="str">
        <f>IF($L37=$B$71,AC$3,IF($L37="","",'Investičné výdavky'!$D$18))</f>
        <v/>
      </c>
      <c r="AD37" s="334" t="e">
        <f t="shared" si="4"/>
        <v>#VALUE!</v>
      </c>
      <c r="AE37" s="334" t="e">
        <f t="shared" si="16"/>
        <v>#VALUE!</v>
      </c>
      <c r="AF37" s="334" t="e">
        <f t="shared" si="17"/>
        <v>#VALUE!</v>
      </c>
      <c r="AG37" s="333" t="str">
        <f>IF($L37=$B$71,AG$3,IF($L37="","",'Investičné výdavky'!$D$19))</f>
        <v/>
      </c>
      <c r="AH37" s="334" t="e">
        <f t="shared" si="5"/>
        <v>#VALUE!</v>
      </c>
      <c r="AI37" s="334" t="e">
        <f t="shared" si="18"/>
        <v>#VALUE!</v>
      </c>
      <c r="AJ37" s="334" t="e">
        <f t="shared" si="19"/>
        <v>#VALUE!</v>
      </c>
      <c r="AK37" s="333" t="str">
        <f>IF($L37=$B$71,AK$3,IF($L37="","",'Investičné výdavky'!$D$20))</f>
        <v/>
      </c>
      <c r="AL37" s="334" t="e">
        <f t="shared" si="26"/>
        <v>#VALUE!</v>
      </c>
      <c r="AM37" s="334" t="e">
        <f t="shared" si="20"/>
        <v>#VALUE!</v>
      </c>
      <c r="AN37" s="334" t="e">
        <f t="shared" si="21"/>
        <v>#VALUE!</v>
      </c>
      <c r="AO37" s="333" t="str">
        <f>IF($L37=$B$71,AO$3,IF($L37="","",'Investičné výdavky'!$D$21))</f>
        <v/>
      </c>
      <c r="AP37" s="334" t="e">
        <f t="shared" si="27"/>
        <v>#VALUE!</v>
      </c>
      <c r="AQ37" s="334" t="e">
        <f t="shared" si="22"/>
        <v>#VALUE!</v>
      </c>
      <c r="AR37" s="334" t="e">
        <f t="shared" si="23"/>
        <v>#VALUE!</v>
      </c>
      <c r="AS37" s="333" t="str">
        <f>IF($L37=$B$71,AS$3,IF($L37="","",'Investičné výdavky'!$D$22))</f>
        <v/>
      </c>
      <c r="AT37" s="334" t="e">
        <f t="shared" si="28"/>
        <v>#VALUE!</v>
      </c>
      <c r="AU37" s="334" t="e">
        <f t="shared" si="24"/>
        <v>#VALUE!</v>
      </c>
      <c r="AV37" s="334" t="e">
        <f t="shared" si="25"/>
        <v>#VALUE!</v>
      </c>
    </row>
    <row r="38" spans="1:48" x14ac:dyDescent="0.3">
      <c r="A38" s="326"/>
      <c r="B38" s="326"/>
      <c r="C38" s="336"/>
      <c r="D38" s="336"/>
      <c r="E38" s="329"/>
      <c r="F38" s="330">
        <f t="shared" si="6"/>
        <v>0</v>
      </c>
      <c r="G38" s="330">
        <f t="shared" si="7"/>
        <v>0</v>
      </c>
      <c r="H38" s="331"/>
      <c r="I38" s="332"/>
      <c r="J38" s="332"/>
      <c r="K38" s="332"/>
      <c r="L38" s="332"/>
      <c r="M38" s="333" t="str">
        <f>IF($L38=$B$71,M$3,IF($L38="","",'Investičné výdavky'!$D$14))</f>
        <v/>
      </c>
      <c r="N38" s="334" t="e">
        <f t="shared" si="0"/>
        <v>#VALUE!</v>
      </c>
      <c r="O38" s="334" t="e">
        <f t="shared" si="8"/>
        <v>#VALUE!</v>
      </c>
      <c r="P38" s="334" t="e">
        <f t="shared" si="9"/>
        <v>#VALUE!</v>
      </c>
      <c r="Q38" s="333" t="str">
        <f>IF($L38=$B$71,Q$3,IF($L38="","",'Investičné výdavky'!$D$15))</f>
        <v/>
      </c>
      <c r="R38" s="334" t="e">
        <f t="shared" si="1"/>
        <v>#VALUE!</v>
      </c>
      <c r="S38" s="334" t="e">
        <f t="shared" si="10"/>
        <v>#VALUE!</v>
      </c>
      <c r="T38" s="334" t="e">
        <f t="shared" si="11"/>
        <v>#VALUE!</v>
      </c>
      <c r="U38" s="333" t="str">
        <f>IF($L38=$B$71,U$3,IF($L38="","",'Investičné výdavky'!$D$16))</f>
        <v/>
      </c>
      <c r="V38" s="334" t="e">
        <f t="shared" si="2"/>
        <v>#VALUE!</v>
      </c>
      <c r="W38" s="334" t="e">
        <f t="shared" si="12"/>
        <v>#VALUE!</v>
      </c>
      <c r="X38" s="334" t="e">
        <f t="shared" si="13"/>
        <v>#VALUE!</v>
      </c>
      <c r="Y38" s="333" t="str">
        <f>IF($L38=$B$71,Y$3,IF($L38="","",'Investičné výdavky'!$D$17))</f>
        <v/>
      </c>
      <c r="Z38" s="334" t="e">
        <f t="shared" si="3"/>
        <v>#VALUE!</v>
      </c>
      <c r="AA38" s="334" t="e">
        <f t="shared" si="14"/>
        <v>#VALUE!</v>
      </c>
      <c r="AB38" s="334" t="e">
        <f t="shared" si="15"/>
        <v>#VALUE!</v>
      </c>
      <c r="AC38" s="333" t="str">
        <f>IF($L38=$B$71,AC$3,IF($L38="","",'Investičné výdavky'!$D$18))</f>
        <v/>
      </c>
      <c r="AD38" s="334" t="e">
        <f t="shared" si="4"/>
        <v>#VALUE!</v>
      </c>
      <c r="AE38" s="334" t="e">
        <f t="shared" si="16"/>
        <v>#VALUE!</v>
      </c>
      <c r="AF38" s="334" t="e">
        <f t="shared" si="17"/>
        <v>#VALUE!</v>
      </c>
      <c r="AG38" s="333" t="str">
        <f>IF($L38=$B$71,AG$3,IF($L38="","",'Investičné výdavky'!$D$19))</f>
        <v/>
      </c>
      <c r="AH38" s="334" t="e">
        <f t="shared" si="5"/>
        <v>#VALUE!</v>
      </c>
      <c r="AI38" s="334" t="e">
        <f t="shared" si="18"/>
        <v>#VALUE!</v>
      </c>
      <c r="AJ38" s="334" t="e">
        <f t="shared" si="19"/>
        <v>#VALUE!</v>
      </c>
      <c r="AK38" s="333" t="str">
        <f>IF($L38=$B$71,AK$3,IF($L38="","",'Investičné výdavky'!$D$20))</f>
        <v/>
      </c>
      <c r="AL38" s="334" t="e">
        <f t="shared" si="26"/>
        <v>#VALUE!</v>
      </c>
      <c r="AM38" s="334" t="e">
        <f t="shared" si="20"/>
        <v>#VALUE!</v>
      </c>
      <c r="AN38" s="334" t="e">
        <f t="shared" si="21"/>
        <v>#VALUE!</v>
      </c>
      <c r="AO38" s="333" t="str">
        <f>IF($L38=$B$71,AO$3,IF($L38="","",'Investičné výdavky'!$D$21))</f>
        <v/>
      </c>
      <c r="AP38" s="334" t="e">
        <f t="shared" si="27"/>
        <v>#VALUE!</v>
      </c>
      <c r="AQ38" s="334" t="e">
        <f t="shared" si="22"/>
        <v>#VALUE!</v>
      </c>
      <c r="AR38" s="334" t="e">
        <f t="shared" si="23"/>
        <v>#VALUE!</v>
      </c>
      <c r="AS38" s="333" t="str">
        <f>IF($L38=$B$71,AS$3,IF($L38="","",'Investičné výdavky'!$D$22))</f>
        <v/>
      </c>
      <c r="AT38" s="334" t="e">
        <f t="shared" si="28"/>
        <v>#VALUE!</v>
      </c>
      <c r="AU38" s="334" t="e">
        <f t="shared" si="24"/>
        <v>#VALUE!</v>
      </c>
      <c r="AV38" s="334" t="e">
        <f t="shared" si="25"/>
        <v>#VALUE!</v>
      </c>
    </row>
    <row r="39" spans="1:48" s="345" customFormat="1" ht="15.6" x14ac:dyDescent="0.3">
      <c r="A39" s="421" t="s">
        <v>205</v>
      </c>
      <c r="B39" s="337"/>
      <c r="C39" s="338"/>
      <c r="D39" s="338"/>
      <c r="E39" s="339">
        <f>SUM(E4:E38)</f>
        <v>0</v>
      </c>
      <c r="F39" s="339">
        <f>SUM(F4:F38)</f>
        <v>0</v>
      </c>
      <c r="G39" s="339">
        <f>SUM(G4:G38)</f>
        <v>0</v>
      </c>
      <c r="H39" s="340"/>
      <c r="I39" s="340"/>
      <c r="J39" s="340"/>
      <c r="K39" s="341"/>
      <c r="L39" s="342"/>
      <c r="M39" s="342"/>
      <c r="N39" s="343" t="e">
        <f>M4*E4+M5*E5+E6*M6+M7*E7+E8*M8+M9*E9+E10*M10+M11*E11+E12*M12+M13*E13+E14*M14+M32*E32+E33*M33+M34*E34+E35*M35+M36*E36+E37*M37+M38*E38</f>
        <v>#VALUE!</v>
      </c>
      <c r="O39" s="344" t="e">
        <f>$F8*M8+$F9*M9+$F10*M10+$F11*M11+$F12*M12+$F13*M13+$F14*M14+$F32*M32+$F33*M33+$F34*M34+$F35*M35+$F36*M36+$F37*M37+$F38*M38+$F4*M4+$F5*M5+$F6*M6+$F7*M7</f>
        <v>#VALUE!</v>
      </c>
      <c r="P39" s="344" t="e">
        <f>O39-N39</f>
        <v>#VALUE!</v>
      </c>
      <c r="Q39" s="342"/>
      <c r="R39" s="344" t="e">
        <f>$F8*Q8+$F9*Q9+$F10*Q10+$F11*Q11+$F12*Q12+$F13*Q13+$F14*Q14+$F32*Q32+$F33*Q33+$F34*Q34+$F35*Q35+$F36*Q36+$F37*Q37+$F38*Q38+$F4*Q4+$F5*Q5+$F6*Q6+$F7*Q7</f>
        <v>#VALUE!</v>
      </c>
      <c r="S39" s="344"/>
      <c r="T39" s="344"/>
      <c r="U39" s="342"/>
      <c r="V39" s="344" t="e">
        <f>$F8*U8+$F9*U9+$F10*U10+$F11*U11+$F12*U12+$F13*U13+$F14*U14+$F32*U32+$F33*U33+$F34*U34+$F35*U35+$F36*U36+$F37*U37+$F38*U38+$F4*U4+$F5*U5+$F6*U6+$F7*U7</f>
        <v>#VALUE!</v>
      </c>
      <c r="W39" s="344"/>
      <c r="X39" s="344"/>
      <c r="Y39" s="342"/>
      <c r="Z39" s="344" t="e">
        <f>$F8*Y8+$F9*Y9+$F10*Y10+$F11*Y11+$F12*Y12+$F13*Y13+$F14*Y14+$F32*Y32+$F33*Y33+$F34*Y34+$F35*Y35+$F36*Y36+$F37*Y37+$F38*Y38+$F4*Y4+$F5*Y5+$F6*Y6+$F7*Y7</f>
        <v>#VALUE!</v>
      </c>
      <c r="AA39" s="344"/>
      <c r="AB39" s="344"/>
      <c r="AC39" s="342"/>
      <c r="AD39" s="344" t="e">
        <f>$F8*AC8+$F9*AC9+$F10*AC10+$F11*AC11+$F12*AC12+$F13*AC13+$F14*AC14+$F32*AC32+$F33*AC33+$F34*AC34+$F35*AC35+$F36*AC36+$F37*AC37+$F38*AC38+$F4*AC4+$F5*AC5+$F6*AC6+$F7*AC7</f>
        <v>#VALUE!</v>
      </c>
      <c r="AE39" s="344"/>
      <c r="AF39" s="344"/>
      <c r="AG39" s="342"/>
      <c r="AH39" s="344"/>
      <c r="AI39" s="344"/>
      <c r="AJ39" s="344"/>
      <c r="AK39" s="344"/>
      <c r="AL39" s="344"/>
      <c r="AM39" s="344"/>
      <c r="AN39" s="344"/>
      <c r="AO39" s="344"/>
      <c r="AP39" s="344"/>
      <c r="AQ39" s="344"/>
      <c r="AR39" s="344"/>
      <c r="AS39" s="344"/>
      <c r="AT39" s="344"/>
      <c r="AU39" s="344"/>
      <c r="AV39" s="344"/>
    </row>
    <row r="40" spans="1:48" x14ac:dyDescent="0.3">
      <c r="A40" s="346"/>
      <c r="B40" s="346"/>
      <c r="C40" s="346"/>
      <c r="D40" s="346"/>
      <c r="E40" s="347"/>
      <c r="F40" s="347"/>
      <c r="G40" s="347"/>
      <c r="H40" s="348"/>
      <c r="K40" s="350"/>
      <c r="L40" s="350"/>
      <c r="M40" s="351"/>
      <c r="Q40" s="351"/>
      <c r="R40" s="351"/>
      <c r="S40" s="351"/>
      <c r="T40" s="351"/>
      <c r="U40" s="351"/>
      <c r="V40" s="351"/>
      <c r="W40" s="351"/>
      <c r="X40" s="351"/>
      <c r="Y40" s="351"/>
      <c r="Z40" s="351"/>
      <c r="AA40" s="351"/>
      <c r="AB40" s="351"/>
      <c r="AC40" s="351"/>
      <c r="AD40" s="351"/>
      <c r="AE40" s="351"/>
      <c r="AF40" s="351"/>
      <c r="AG40" s="351"/>
      <c r="AH40" s="351"/>
      <c r="AI40" s="351"/>
      <c r="AJ40" s="351"/>
    </row>
    <row r="41" spans="1:48" hidden="1" x14ac:dyDescent="0.3">
      <c r="A41" s="346"/>
      <c r="B41" s="346"/>
      <c r="C41" s="346"/>
      <c r="D41" s="346"/>
      <c r="E41" s="347"/>
      <c r="F41" s="347"/>
      <c r="G41" s="347"/>
      <c r="H41" s="348"/>
      <c r="K41" s="350"/>
      <c r="L41" s="350"/>
      <c r="M41" s="351"/>
      <c r="Q41" s="351"/>
      <c r="R41" s="351"/>
      <c r="S41" s="351"/>
      <c r="T41" s="351"/>
      <c r="U41" s="351"/>
      <c r="V41" s="351"/>
      <c r="W41" s="351"/>
      <c r="X41" s="351"/>
      <c r="Y41" s="351"/>
      <c r="Z41" s="351"/>
      <c r="AA41" s="351"/>
      <c r="AB41" s="351"/>
      <c r="AC41" s="351"/>
      <c r="AD41" s="351"/>
      <c r="AE41" s="351"/>
      <c r="AF41" s="351"/>
      <c r="AG41" s="351"/>
      <c r="AH41" s="351"/>
      <c r="AI41" s="351"/>
      <c r="AJ41" s="351"/>
    </row>
    <row r="42" spans="1:48" s="321" customFormat="1" hidden="1" x14ac:dyDescent="0.3">
      <c r="A42" s="445" t="s">
        <v>50</v>
      </c>
      <c r="B42" s="447" t="s">
        <v>51</v>
      </c>
      <c r="C42" s="352"/>
      <c r="D42" s="352"/>
      <c r="E42" s="443" t="s">
        <v>30</v>
      </c>
      <c r="F42" s="443" t="s">
        <v>31</v>
      </c>
      <c r="G42" s="443" t="s">
        <v>32</v>
      </c>
      <c r="H42" s="443" t="s">
        <v>2</v>
      </c>
      <c r="I42" s="443" t="s">
        <v>33</v>
      </c>
      <c r="J42" s="443" t="s">
        <v>34</v>
      </c>
      <c r="K42" s="443" t="s">
        <v>35</v>
      </c>
      <c r="L42" s="443" t="s">
        <v>36</v>
      </c>
      <c r="M42" s="448" t="s">
        <v>37</v>
      </c>
      <c r="N42" s="449"/>
      <c r="O42" s="449"/>
      <c r="P42" s="449"/>
      <c r="Q42" s="449"/>
      <c r="R42" s="449"/>
      <c r="S42" s="449"/>
      <c r="T42" s="449"/>
      <c r="U42" s="449"/>
      <c r="V42" s="449"/>
      <c r="W42" s="449"/>
      <c r="X42" s="449"/>
      <c r="Y42" s="449"/>
      <c r="Z42" s="449"/>
      <c r="AA42" s="449"/>
      <c r="AB42" s="449"/>
      <c r="AC42" s="450"/>
      <c r="AD42" s="320"/>
      <c r="AE42" s="320"/>
      <c r="AF42" s="320"/>
      <c r="AG42" s="314">
        <f>SUM(M44,Q44,U44,Y44,AC44,AG44,AK44,AO44,AS44)</f>
        <v>0</v>
      </c>
      <c r="AH42" s="320"/>
      <c r="AI42" s="320"/>
      <c r="AJ42" s="320"/>
      <c r="AK42" s="320"/>
      <c r="AL42" s="320"/>
      <c r="AM42" s="320"/>
      <c r="AN42" s="320"/>
      <c r="AO42" s="320"/>
      <c r="AP42" s="320"/>
      <c r="AQ42" s="320"/>
      <c r="AR42" s="320"/>
      <c r="AS42" s="320"/>
      <c r="AT42" s="320"/>
      <c r="AU42" s="320"/>
      <c r="AV42" s="320"/>
    </row>
    <row r="43" spans="1:48" s="321" customFormat="1" hidden="1" x14ac:dyDescent="0.3">
      <c r="A43" s="445"/>
      <c r="B43" s="447"/>
      <c r="C43" s="352"/>
      <c r="D43" s="352"/>
      <c r="E43" s="443"/>
      <c r="F43" s="443"/>
      <c r="G43" s="443"/>
      <c r="H43" s="443"/>
      <c r="I43" s="443"/>
      <c r="J43" s="443"/>
      <c r="K43" s="443"/>
      <c r="L43" s="443"/>
      <c r="M43" s="353">
        <f>M2</f>
        <v>2017</v>
      </c>
      <c r="N43" s="354"/>
      <c r="O43" s="354"/>
      <c r="P43" s="354"/>
      <c r="Q43" s="322">
        <f>M43+1</f>
        <v>2018</v>
      </c>
      <c r="R43" s="322"/>
      <c r="S43" s="322"/>
      <c r="T43" s="322"/>
      <c r="U43" s="322">
        <f>Q43+1</f>
        <v>2019</v>
      </c>
      <c r="V43" s="322"/>
      <c r="W43" s="322"/>
      <c r="X43" s="322"/>
      <c r="Y43" s="322">
        <f>U43+1</f>
        <v>2020</v>
      </c>
      <c r="Z43" s="322"/>
      <c r="AA43" s="322"/>
      <c r="AB43" s="322"/>
      <c r="AC43" s="322">
        <f>Y43+1</f>
        <v>2021</v>
      </c>
      <c r="AD43" s="322"/>
      <c r="AE43" s="322"/>
      <c r="AF43" s="322"/>
      <c r="AG43" s="322">
        <f>AC43+1</f>
        <v>2022</v>
      </c>
      <c r="AH43" s="322"/>
      <c r="AI43" s="324"/>
      <c r="AJ43" s="324"/>
      <c r="AK43" s="322" t="str">
        <f>IF(AK2="","",AG43+1)</f>
        <v/>
      </c>
      <c r="AL43" s="322"/>
      <c r="AM43" s="322"/>
      <c r="AN43" s="322"/>
      <c r="AO43" s="322" t="str">
        <f>IF(AO2="","",AK43+1)</f>
        <v/>
      </c>
      <c r="AP43" s="322"/>
      <c r="AQ43" s="322"/>
      <c r="AR43" s="322"/>
      <c r="AS43" s="322" t="str">
        <f>IF(AS2="","",AO43+1)</f>
        <v/>
      </c>
      <c r="AT43" s="322"/>
      <c r="AU43" s="322"/>
      <c r="AV43" s="322"/>
    </row>
    <row r="44" spans="1:48" s="325" customFormat="1" hidden="1" x14ac:dyDescent="0.3">
      <c r="A44" s="446"/>
      <c r="B44" s="444"/>
      <c r="C44" s="319"/>
      <c r="D44" s="319"/>
      <c r="E44" s="444"/>
      <c r="F44" s="444"/>
      <c r="G44" s="444"/>
      <c r="H44" s="444"/>
      <c r="I44" s="444"/>
      <c r="J44" s="444"/>
      <c r="K44" s="444"/>
      <c r="L44" s="444"/>
      <c r="M44" s="315">
        <f>M3</f>
        <v>0</v>
      </c>
      <c r="N44" s="315" t="str">
        <f t="shared" ref="N44:AG44" si="29">N3</f>
        <v>bez DPH</v>
      </c>
      <c r="O44" s="315" t="s">
        <v>182</v>
      </c>
      <c r="P44" s="315" t="s">
        <v>113</v>
      </c>
      <c r="Q44" s="315">
        <f t="shared" si="29"/>
        <v>0</v>
      </c>
      <c r="R44" s="315" t="str">
        <f t="shared" si="29"/>
        <v>bez DPH</v>
      </c>
      <c r="S44" s="315" t="s">
        <v>182</v>
      </c>
      <c r="T44" s="315" t="s">
        <v>113</v>
      </c>
      <c r="U44" s="315">
        <f t="shared" si="29"/>
        <v>0</v>
      </c>
      <c r="V44" s="315" t="str">
        <f t="shared" si="29"/>
        <v>bez DPH</v>
      </c>
      <c r="W44" s="315" t="s">
        <v>182</v>
      </c>
      <c r="X44" s="315" t="s">
        <v>113</v>
      </c>
      <c r="Y44" s="315">
        <f t="shared" si="29"/>
        <v>0</v>
      </c>
      <c r="Z44" s="315" t="str">
        <f t="shared" si="29"/>
        <v>bez DPH</v>
      </c>
      <c r="AA44" s="315" t="s">
        <v>182</v>
      </c>
      <c r="AB44" s="315" t="s">
        <v>113</v>
      </c>
      <c r="AC44" s="315">
        <f t="shared" si="29"/>
        <v>0</v>
      </c>
      <c r="AD44" s="315" t="str">
        <f t="shared" si="29"/>
        <v>bez DPH</v>
      </c>
      <c r="AE44" s="315" t="s">
        <v>182</v>
      </c>
      <c r="AF44" s="315" t="s">
        <v>113</v>
      </c>
      <c r="AG44" s="315">
        <f t="shared" si="29"/>
        <v>0</v>
      </c>
      <c r="AH44" s="315" t="str">
        <f>IF(AH$2="","","bez DPH")</f>
        <v/>
      </c>
      <c r="AI44" s="315" t="str">
        <f>IF(AI$2="","","s DPH")</f>
        <v/>
      </c>
      <c r="AJ44" s="315" t="str">
        <f>IF(AJ$2="","","DPH")</f>
        <v/>
      </c>
      <c r="AK44" s="315">
        <f>AK3</f>
        <v>0</v>
      </c>
      <c r="AL44" s="315" t="str">
        <f>IF(AL$2="","","bez DPH")</f>
        <v/>
      </c>
      <c r="AM44" s="315" t="str">
        <f>IF(AM$2="","","s DPH")</f>
        <v/>
      </c>
      <c r="AN44" s="315" t="str">
        <f>IF(AN$2="","","DPH")</f>
        <v/>
      </c>
      <c r="AO44" s="315">
        <f>AO3</f>
        <v>0</v>
      </c>
      <c r="AP44" s="315" t="str">
        <f>IF(AP$2="","","bez DPH")</f>
        <v/>
      </c>
      <c r="AQ44" s="315" t="str">
        <f>IF(AQ$2="","","s DPH")</f>
        <v/>
      </c>
      <c r="AR44" s="315" t="str">
        <f>IF(AR$2="","","DPH")</f>
        <v/>
      </c>
      <c r="AS44" s="315">
        <f>AS3</f>
        <v>0</v>
      </c>
      <c r="AT44" s="315" t="str">
        <f>IF(AT$2="","","bez DPH")</f>
        <v/>
      </c>
      <c r="AU44" s="315" t="str">
        <f>IF(AU$2="","","s DPH")</f>
        <v/>
      </c>
      <c r="AV44" s="315" t="str">
        <f>IF(AV$2="","","DPH")</f>
        <v/>
      </c>
    </row>
    <row r="45" spans="1:48" hidden="1" x14ac:dyDescent="0.3">
      <c r="A45" s="355"/>
      <c r="B45" s="355"/>
      <c r="C45" s="356"/>
      <c r="D45" s="356"/>
      <c r="E45" s="357"/>
      <c r="F45" s="357"/>
      <c r="G45" s="357"/>
      <c r="H45" s="358"/>
      <c r="I45" s="359"/>
      <c r="J45" s="359"/>
      <c r="K45" s="359"/>
      <c r="L45" s="359"/>
      <c r="M45" s="333" t="str">
        <f>IF($L45=$B$71,M$3,IF($L45="","",'Investičné výdavky'!$D$14))</f>
        <v/>
      </c>
      <c r="N45" s="334" t="e">
        <f t="shared" ref="N45:N51" si="30">M45*$E45</f>
        <v>#VALUE!</v>
      </c>
      <c r="O45" s="334" t="e">
        <f>M45*$F45</f>
        <v>#VALUE!</v>
      </c>
      <c r="P45" s="334" t="e">
        <f t="shared" ref="P45:P51" si="31">O45-N45</f>
        <v>#VALUE!</v>
      </c>
      <c r="Q45" s="333" t="str">
        <f>IF($L45=$B$71,Q$3,IF($L45="","",'Investičné výdavky'!$D$15))</f>
        <v/>
      </c>
      <c r="R45" s="334" t="e">
        <f t="shared" ref="R45:R51" si="32">Q45*$E45</f>
        <v>#VALUE!</v>
      </c>
      <c r="S45" s="334" t="e">
        <f>Q45*$F45</f>
        <v>#VALUE!</v>
      </c>
      <c r="T45" s="334" t="e">
        <f t="shared" ref="T45:T51" si="33">S45-R45</f>
        <v>#VALUE!</v>
      </c>
      <c r="U45" s="333" t="str">
        <f>IF($L45=$B$71,U$3,IF($L45="","",'Investičné výdavky'!$D$16))</f>
        <v/>
      </c>
      <c r="V45" s="334" t="e">
        <f t="shared" ref="V45:V51" si="34">U45*$E45</f>
        <v>#VALUE!</v>
      </c>
      <c r="W45" s="334" t="e">
        <f>U45*$F45</f>
        <v>#VALUE!</v>
      </c>
      <c r="X45" s="334" t="e">
        <f t="shared" ref="X45:X51" si="35">W45-V45</f>
        <v>#VALUE!</v>
      </c>
      <c r="Y45" s="333" t="str">
        <f>IF($L45=$B$71,Y$3,IF($L45="","",'Investičné výdavky'!$D$17))</f>
        <v/>
      </c>
      <c r="Z45" s="334" t="e">
        <f t="shared" ref="Z45:Z51" si="36">Y45*$E45</f>
        <v>#VALUE!</v>
      </c>
      <c r="AA45" s="334" t="e">
        <f>Y45*$F45</f>
        <v>#VALUE!</v>
      </c>
      <c r="AB45" s="334" t="e">
        <f t="shared" ref="AB45:AB51" si="37">AA45-Z45</f>
        <v>#VALUE!</v>
      </c>
      <c r="AC45" s="333" t="str">
        <f>IF($L45=$B$71,AC$3,IF($L45="","",'Investičné výdavky'!$D$18))</f>
        <v/>
      </c>
      <c r="AD45" s="334" t="e">
        <f t="shared" ref="AD45:AD51" si="38">AC45*$E45</f>
        <v>#VALUE!</v>
      </c>
      <c r="AE45" s="334" t="e">
        <f>AC45*$F45</f>
        <v>#VALUE!</v>
      </c>
      <c r="AF45" s="334" t="e">
        <f t="shared" ref="AF45:AF51" si="39">AE45-AD45</f>
        <v>#VALUE!</v>
      </c>
      <c r="AG45" s="333" t="str">
        <f>IF($L45=$B$71,AG$3,IF($L45="","",'Investičné výdavky'!$D$19))</f>
        <v/>
      </c>
      <c r="AH45" s="334" t="e">
        <f t="shared" ref="AH45:AH51" si="40">AG45*$E45</f>
        <v>#VALUE!</v>
      </c>
      <c r="AI45" s="334" t="e">
        <f>AG45*$F45</f>
        <v>#VALUE!</v>
      </c>
      <c r="AJ45" s="334" t="e">
        <f t="shared" ref="AJ45:AJ51" si="41">AI45-AH45</f>
        <v>#VALUE!</v>
      </c>
      <c r="AK45" s="333" t="str">
        <f>IF($L45=$B$71,AK$3,IF($L45="","",'Investičné výdavky'!$D$20))</f>
        <v/>
      </c>
      <c r="AL45" s="334" t="e">
        <f t="shared" ref="AL45:AL51" si="42">AK45*$E45</f>
        <v>#VALUE!</v>
      </c>
      <c r="AM45" s="334" t="e">
        <f>AK45*$F45</f>
        <v>#VALUE!</v>
      </c>
      <c r="AN45" s="334" t="e">
        <f t="shared" ref="AN45:AN51" si="43">AM45-AL45</f>
        <v>#VALUE!</v>
      </c>
      <c r="AO45" s="333" t="str">
        <f>IF($L45=$B$71,AO$3,IF($L45="","",'Investičné výdavky'!$D$21))</f>
        <v/>
      </c>
      <c r="AP45" s="334" t="e">
        <f t="shared" ref="AP45:AP51" si="44">AO45*$E45</f>
        <v>#VALUE!</v>
      </c>
      <c r="AQ45" s="334" t="e">
        <f>AO45*$F45</f>
        <v>#VALUE!</v>
      </c>
      <c r="AR45" s="334" t="e">
        <f t="shared" ref="AR45:AR51" si="45">AQ45-AP45</f>
        <v>#VALUE!</v>
      </c>
      <c r="AS45" s="333" t="str">
        <f>IF($L45=$B$71,AS$3,IF($L45="","",'Investičné výdavky'!$D$22))</f>
        <v/>
      </c>
      <c r="AT45" s="334" t="e">
        <f t="shared" ref="AT45:AT51" si="46">AS45*$E45</f>
        <v>#VALUE!</v>
      </c>
      <c r="AU45" s="334" t="e">
        <f>AS45*$F45</f>
        <v>#VALUE!</v>
      </c>
      <c r="AV45" s="334" t="e">
        <f t="shared" ref="AV45:AV51" si="47">AU45-AT45</f>
        <v>#VALUE!</v>
      </c>
    </row>
    <row r="46" spans="1:48" hidden="1" x14ac:dyDescent="0.3">
      <c r="A46" s="355"/>
      <c r="B46" s="355"/>
      <c r="C46" s="356"/>
      <c r="D46" s="356"/>
      <c r="E46" s="357"/>
      <c r="F46" s="357"/>
      <c r="G46" s="357"/>
      <c r="H46" s="358"/>
      <c r="I46" s="359"/>
      <c r="J46" s="359"/>
      <c r="K46" s="359"/>
      <c r="L46" s="359"/>
      <c r="M46" s="333" t="str">
        <f>IF($L46=$B$71,M$3,IF($L46="","",'Investičné výdavky'!$D$14))</f>
        <v/>
      </c>
      <c r="N46" s="334" t="e">
        <f t="shared" si="30"/>
        <v>#VALUE!</v>
      </c>
      <c r="O46" s="334" t="e">
        <f t="shared" ref="O46:O51" si="48">M46*$F46</f>
        <v>#VALUE!</v>
      </c>
      <c r="P46" s="334" t="e">
        <f t="shared" si="31"/>
        <v>#VALUE!</v>
      </c>
      <c r="Q46" s="333" t="str">
        <f>IF($L46=$B$71,Q$3,IF($L46="","",'Investičné výdavky'!$D$15))</f>
        <v/>
      </c>
      <c r="R46" s="334" t="e">
        <f t="shared" si="32"/>
        <v>#VALUE!</v>
      </c>
      <c r="S46" s="334" t="e">
        <f t="shared" ref="S46:S51" si="49">Q46*$F46</f>
        <v>#VALUE!</v>
      </c>
      <c r="T46" s="334" t="e">
        <f t="shared" si="33"/>
        <v>#VALUE!</v>
      </c>
      <c r="U46" s="333" t="str">
        <f>IF($L46=$B$71,U$3,IF($L46="","",'Investičné výdavky'!$D$16))</f>
        <v/>
      </c>
      <c r="V46" s="334" t="e">
        <f t="shared" si="34"/>
        <v>#VALUE!</v>
      </c>
      <c r="W46" s="334" t="e">
        <f t="shared" ref="W46:W51" si="50">U46*$F46</f>
        <v>#VALUE!</v>
      </c>
      <c r="X46" s="334" t="e">
        <f t="shared" si="35"/>
        <v>#VALUE!</v>
      </c>
      <c r="Y46" s="333" t="str">
        <f>IF($L46=$B$71,Y$3,IF($L46="","",'Investičné výdavky'!$D$17))</f>
        <v/>
      </c>
      <c r="Z46" s="334" t="e">
        <f t="shared" si="36"/>
        <v>#VALUE!</v>
      </c>
      <c r="AA46" s="334" t="e">
        <f t="shared" ref="AA46:AA51" si="51">Y46*$F46</f>
        <v>#VALUE!</v>
      </c>
      <c r="AB46" s="334" t="e">
        <f t="shared" si="37"/>
        <v>#VALUE!</v>
      </c>
      <c r="AC46" s="333" t="str">
        <f>IF($L46=$B$71,AC$3,IF($L46="","",'Investičné výdavky'!$D$18))</f>
        <v/>
      </c>
      <c r="AD46" s="334" t="e">
        <f t="shared" si="38"/>
        <v>#VALUE!</v>
      </c>
      <c r="AE46" s="334" t="e">
        <f t="shared" ref="AE46:AE51" si="52">AC46*$F46</f>
        <v>#VALUE!</v>
      </c>
      <c r="AF46" s="334" t="e">
        <f t="shared" si="39"/>
        <v>#VALUE!</v>
      </c>
      <c r="AG46" s="333" t="str">
        <f>IF($L46=$B$71,AG$3,IF($L46="","",'Investičné výdavky'!$D$19))</f>
        <v/>
      </c>
      <c r="AH46" s="334" t="e">
        <f t="shared" si="40"/>
        <v>#VALUE!</v>
      </c>
      <c r="AI46" s="334" t="e">
        <f t="shared" ref="AI46:AI51" si="53">AG46*$F46</f>
        <v>#VALUE!</v>
      </c>
      <c r="AJ46" s="334" t="e">
        <f t="shared" si="41"/>
        <v>#VALUE!</v>
      </c>
      <c r="AK46" s="333" t="str">
        <f>IF($L46=$B$71,AK$3,IF($L46="","",'Investičné výdavky'!$D$20))</f>
        <v/>
      </c>
      <c r="AL46" s="334" t="e">
        <f t="shared" si="42"/>
        <v>#VALUE!</v>
      </c>
      <c r="AM46" s="334" t="e">
        <f t="shared" ref="AM46:AM51" si="54">AK46*$F46</f>
        <v>#VALUE!</v>
      </c>
      <c r="AN46" s="334" t="e">
        <f t="shared" si="43"/>
        <v>#VALUE!</v>
      </c>
      <c r="AO46" s="333" t="str">
        <f>IF($L46=$B$71,AO$3,IF($L46="","",'Investičné výdavky'!$D$21))</f>
        <v/>
      </c>
      <c r="AP46" s="334" t="e">
        <f t="shared" si="44"/>
        <v>#VALUE!</v>
      </c>
      <c r="AQ46" s="334" t="e">
        <f t="shared" ref="AQ46:AQ51" si="55">AO46*$F46</f>
        <v>#VALUE!</v>
      </c>
      <c r="AR46" s="334" t="e">
        <f t="shared" si="45"/>
        <v>#VALUE!</v>
      </c>
      <c r="AS46" s="333" t="str">
        <f>IF($L46=$B$71,AS$3,IF($L46="","",'Investičné výdavky'!$D$22))</f>
        <v/>
      </c>
      <c r="AT46" s="334" t="e">
        <f t="shared" si="46"/>
        <v>#VALUE!</v>
      </c>
      <c r="AU46" s="334" t="e">
        <f t="shared" ref="AU46:AU51" si="56">AS46*$F46</f>
        <v>#VALUE!</v>
      </c>
      <c r="AV46" s="334" t="e">
        <f t="shared" si="47"/>
        <v>#VALUE!</v>
      </c>
    </row>
    <row r="47" spans="1:48" hidden="1" x14ac:dyDescent="0.3">
      <c r="A47" s="355"/>
      <c r="B47" s="355"/>
      <c r="C47" s="356"/>
      <c r="D47" s="356"/>
      <c r="E47" s="357"/>
      <c r="F47" s="357"/>
      <c r="G47" s="357"/>
      <c r="H47" s="358"/>
      <c r="I47" s="359"/>
      <c r="J47" s="359"/>
      <c r="K47" s="359"/>
      <c r="L47" s="359"/>
      <c r="M47" s="333" t="str">
        <f>IF($L47=$B$71,M$3,IF($L47="","",'Investičné výdavky'!$D$14))</f>
        <v/>
      </c>
      <c r="N47" s="334" t="e">
        <f t="shared" si="30"/>
        <v>#VALUE!</v>
      </c>
      <c r="O47" s="334" t="e">
        <f t="shared" si="48"/>
        <v>#VALUE!</v>
      </c>
      <c r="P47" s="334" t="e">
        <f t="shared" si="31"/>
        <v>#VALUE!</v>
      </c>
      <c r="Q47" s="333" t="str">
        <f>IF($L47=$B$71,Q$3,IF($L47="","",'Investičné výdavky'!$D$15))</f>
        <v/>
      </c>
      <c r="R47" s="334" t="e">
        <f t="shared" si="32"/>
        <v>#VALUE!</v>
      </c>
      <c r="S47" s="334" t="e">
        <f t="shared" si="49"/>
        <v>#VALUE!</v>
      </c>
      <c r="T47" s="334" t="e">
        <f t="shared" si="33"/>
        <v>#VALUE!</v>
      </c>
      <c r="U47" s="333" t="str">
        <f>IF($L47=$B$71,U$3,IF($L47="","",'Investičné výdavky'!$D$16))</f>
        <v/>
      </c>
      <c r="V47" s="334" t="e">
        <f t="shared" si="34"/>
        <v>#VALUE!</v>
      </c>
      <c r="W47" s="334" t="e">
        <f t="shared" si="50"/>
        <v>#VALUE!</v>
      </c>
      <c r="X47" s="334" t="e">
        <f t="shared" si="35"/>
        <v>#VALUE!</v>
      </c>
      <c r="Y47" s="333" t="str">
        <f>IF($L47=$B$71,Y$3,IF($L47="","",'Investičné výdavky'!$D$17))</f>
        <v/>
      </c>
      <c r="Z47" s="334" t="e">
        <f t="shared" si="36"/>
        <v>#VALUE!</v>
      </c>
      <c r="AA47" s="334" t="e">
        <f t="shared" si="51"/>
        <v>#VALUE!</v>
      </c>
      <c r="AB47" s="334" t="e">
        <f t="shared" si="37"/>
        <v>#VALUE!</v>
      </c>
      <c r="AC47" s="333" t="str">
        <f>IF($L47=$B$71,AC$3,IF($L47="","",'Investičné výdavky'!$D$18))</f>
        <v/>
      </c>
      <c r="AD47" s="334" t="e">
        <f t="shared" si="38"/>
        <v>#VALUE!</v>
      </c>
      <c r="AE47" s="334" t="e">
        <f t="shared" si="52"/>
        <v>#VALUE!</v>
      </c>
      <c r="AF47" s="334" t="e">
        <f t="shared" si="39"/>
        <v>#VALUE!</v>
      </c>
      <c r="AG47" s="333" t="str">
        <f>IF($L47=$B$71,AG$3,IF($L47="","",'Investičné výdavky'!$D$19))</f>
        <v/>
      </c>
      <c r="AH47" s="334" t="e">
        <f t="shared" si="40"/>
        <v>#VALUE!</v>
      </c>
      <c r="AI47" s="334" t="e">
        <f t="shared" si="53"/>
        <v>#VALUE!</v>
      </c>
      <c r="AJ47" s="334" t="e">
        <f t="shared" si="41"/>
        <v>#VALUE!</v>
      </c>
      <c r="AK47" s="333" t="str">
        <f>IF($L47=$B$71,AK$3,IF($L47="","",'Investičné výdavky'!$D$20))</f>
        <v/>
      </c>
      <c r="AL47" s="334" t="e">
        <f t="shared" si="42"/>
        <v>#VALUE!</v>
      </c>
      <c r="AM47" s="334" t="e">
        <f t="shared" si="54"/>
        <v>#VALUE!</v>
      </c>
      <c r="AN47" s="334" t="e">
        <f t="shared" si="43"/>
        <v>#VALUE!</v>
      </c>
      <c r="AO47" s="333" t="str">
        <f>IF($L47=$B$71,AO$3,IF($L47="","",'Investičné výdavky'!$D$21))</f>
        <v/>
      </c>
      <c r="AP47" s="334" t="e">
        <f t="shared" si="44"/>
        <v>#VALUE!</v>
      </c>
      <c r="AQ47" s="334" t="e">
        <f t="shared" si="55"/>
        <v>#VALUE!</v>
      </c>
      <c r="AR47" s="334" t="e">
        <f t="shared" si="45"/>
        <v>#VALUE!</v>
      </c>
      <c r="AS47" s="333" t="str">
        <f>IF($L47=$B$71,AS$3,IF($L47="","",'Investičné výdavky'!$D$22))</f>
        <v/>
      </c>
      <c r="AT47" s="334" t="e">
        <f t="shared" si="46"/>
        <v>#VALUE!</v>
      </c>
      <c r="AU47" s="334" t="e">
        <f t="shared" si="56"/>
        <v>#VALUE!</v>
      </c>
      <c r="AV47" s="334" t="e">
        <f t="shared" si="47"/>
        <v>#VALUE!</v>
      </c>
    </row>
    <row r="48" spans="1:48" hidden="1" x14ac:dyDescent="0.3">
      <c r="A48" s="355"/>
      <c r="B48" s="355"/>
      <c r="C48" s="356"/>
      <c r="D48" s="356"/>
      <c r="E48" s="357"/>
      <c r="F48" s="357"/>
      <c r="G48" s="357"/>
      <c r="H48" s="358"/>
      <c r="I48" s="359"/>
      <c r="J48" s="359"/>
      <c r="K48" s="359"/>
      <c r="L48" s="359"/>
      <c r="M48" s="333" t="str">
        <f>IF($L48=$B$71,M$3,IF($L48="","",'Investičné výdavky'!$D$14))</f>
        <v/>
      </c>
      <c r="N48" s="334" t="e">
        <f t="shared" si="30"/>
        <v>#VALUE!</v>
      </c>
      <c r="O48" s="334" t="e">
        <f t="shared" si="48"/>
        <v>#VALUE!</v>
      </c>
      <c r="P48" s="334" t="e">
        <f t="shared" si="31"/>
        <v>#VALUE!</v>
      </c>
      <c r="Q48" s="333" t="str">
        <f>IF($L48=$B$71,Q$3,IF($L48="","",'Investičné výdavky'!$D$15))</f>
        <v/>
      </c>
      <c r="R48" s="334" t="e">
        <f t="shared" si="32"/>
        <v>#VALUE!</v>
      </c>
      <c r="S48" s="334" t="e">
        <f t="shared" si="49"/>
        <v>#VALUE!</v>
      </c>
      <c r="T48" s="334" t="e">
        <f t="shared" si="33"/>
        <v>#VALUE!</v>
      </c>
      <c r="U48" s="333" t="str">
        <f>IF($L48=$B$71,U$3,IF($L48="","",'Investičné výdavky'!$D$16))</f>
        <v/>
      </c>
      <c r="V48" s="334" t="e">
        <f t="shared" si="34"/>
        <v>#VALUE!</v>
      </c>
      <c r="W48" s="334" t="e">
        <f t="shared" si="50"/>
        <v>#VALUE!</v>
      </c>
      <c r="X48" s="334" t="e">
        <f t="shared" si="35"/>
        <v>#VALUE!</v>
      </c>
      <c r="Y48" s="333" t="str">
        <f>IF($L48=$B$71,Y$3,IF($L48="","",'Investičné výdavky'!$D$17))</f>
        <v/>
      </c>
      <c r="Z48" s="334" t="e">
        <f t="shared" si="36"/>
        <v>#VALUE!</v>
      </c>
      <c r="AA48" s="334" t="e">
        <f t="shared" si="51"/>
        <v>#VALUE!</v>
      </c>
      <c r="AB48" s="334" t="e">
        <f t="shared" si="37"/>
        <v>#VALUE!</v>
      </c>
      <c r="AC48" s="333" t="str">
        <f>IF($L48=$B$71,AC$3,IF($L48="","",'Investičné výdavky'!$D$18))</f>
        <v/>
      </c>
      <c r="AD48" s="334" t="e">
        <f t="shared" si="38"/>
        <v>#VALUE!</v>
      </c>
      <c r="AE48" s="334" t="e">
        <f t="shared" si="52"/>
        <v>#VALUE!</v>
      </c>
      <c r="AF48" s="334" t="e">
        <f t="shared" si="39"/>
        <v>#VALUE!</v>
      </c>
      <c r="AG48" s="333" t="str">
        <f>IF($L48=$B$71,AG$3,IF($L48="","",'Investičné výdavky'!$D$19))</f>
        <v/>
      </c>
      <c r="AH48" s="334" t="e">
        <f t="shared" si="40"/>
        <v>#VALUE!</v>
      </c>
      <c r="AI48" s="334" t="e">
        <f t="shared" si="53"/>
        <v>#VALUE!</v>
      </c>
      <c r="AJ48" s="334" t="e">
        <f t="shared" si="41"/>
        <v>#VALUE!</v>
      </c>
      <c r="AK48" s="333" t="str">
        <f>IF($L48=$B$71,AK$3,IF($L48="","",'Investičné výdavky'!$D$20))</f>
        <v/>
      </c>
      <c r="AL48" s="334" t="e">
        <f t="shared" si="42"/>
        <v>#VALUE!</v>
      </c>
      <c r="AM48" s="334" t="e">
        <f t="shared" si="54"/>
        <v>#VALUE!</v>
      </c>
      <c r="AN48" s="334" t="e">
        <f t="shared" si="43"/>
        <v>#VALUE!</v>
      </c>
      <c r="AO48" s="333" t="str">
        <f>IF($L48=$B$71,AO$3,IF($L48="","",'Investičné výdavky'!$D$21))</f>
        <v/>
      </c>
      <c r="AP48" s="334" t="e">
        <f t="shared" si="44"/>
        <v>#VALUE!</v>
      </c>
      <c r="AQ48" s="334" t="e">
        <f t="shared" si="55"/>
        <v>#VALUE!</v>
      </c>
      <c r="AR48" s="334" t="e">
        <f t="shared" si="45"/>
        <v>#VALUE!</v>
      </c>
      <c r="AS48" s="333" t="str">
        <f>IF($L48=$B$71,AS$3,IF($L48="","",'Investičné výdavky'!$D$22))</f>
        <v/>
      </c>
      <c r="AT48" s="334" t="e">
        <f t="shared" si="46"/>
        <v>#VALUE!</v>
      </c>
      <c r="AU48" s="334" t="e">
        <f t="shared" si="56"/>
        <v>#VALUE!</v>
      </c>
      <c r="AV48" s="334" t="e">
        <f t="shared" si="47"/>
        <v>#VALUE!</v>
      </c>
    </row>
    <row r="49" spans="1:48" hidden="1" x14ac:dyDescent="0.3">
      <c r="A49" s="355"/>
      <c r="B49" s="355"/>
      <c r="C49" s="356"/>
      <c r="D49" s="356"/>
      <c r="E49" s="357"/>
      <c r="F49" s="357"/>
      <c r="G49" s="357"/>
      <c r="H49" s="358"/>
      <c r="I49" s="359"/>
      <c r="J49" s="359"/>
      <c r="K49" s="359"/>
      <c r="L49" s="359"/>
      <c r="M49" s="333" t="str">
        <f>IF($L49=$B$71,M$3,IF($L49="","",'Investičné výdavky'!$D$14))</f>
        <v/>
      </c>
      <c r="N49" s="334" t="e">
        <f t="shared" si="30"/>
        <v>#VALUE!</v>
      </c>
      <c r="O49" s="334" t="e">
        <f t="shared" si="48"/>
        <v>#VALUE!</v>
      </c>
      <c r="P49" s="334" t="e">
        <f t="shared" si="31"/>
        <v>#VALUE!</v>
      </c>
      <c r="Q49" s="333" t="str">
        <f>IF($L49=$B$71,Q$3,IF($L49="","",'Investičné výdavky'!$D$15))</f>
        <v/>
      </c>
      <c r="R49" s="334" t="e">
        <f t="shared" si="32"/>
        <v>#VALUE!</v>
      </c>
      <c r="S49" s="334" t="e">
        <f t="shared" si="49"/>
        <v>#VALUE!</v>
      </c>
      <c r="T49" s="334" t="e">
        <f t="shared" si="33"/>
        <v>#VALUE!</v>
      </c>
      <c r="U49" s="333" t="str">
        <f>IF($L49=$B$71,U$3,IF($L49="","",'Investičné výdavky'!$D$16))</f>
        <v/>
      </c>
      <c r="V49" s="334" t="e">
        <f t="shared" si="34"/>
        <v>#VALUE!</v>
      </c>
      <c r="W49" s="334" t="e">
        <f t="shared" si="50"/>
        <v>#VALUE!</v>
      </c>
      <c r="X49" s="334" t="e">
        <f t="shared" si="35"/>
        <v>#VALUE!</v>
      </c>
      <c r="Y49" s="333" t="str">
        <f>IF($L49=$B$71,Y$3,IF($L49="","",'Investičné výdavky'!$D$17))</f>
        <v/>
      </c>
      <c r="Z49" s="334" t="e">
        <f t="shared" si="36"/>
        <v>#VALUE!</v>
      </c>
      <c r="AA49" s="334" t="e">
        <f t="shared" si="51"/>
        <v>#VALUE!</v>
      </c>
      <c r="AB49" s="334" t="e">
        <f t="shared" si="37"/>
        <v>#VALUE!</v>
      </c>
      <c r="AC49" s="333" t="str">
        <f>IF($L49=$B$71,AC$3,IF($L49="","",'Investičné výdavky'!$D$18))</f>
        <v/>
      </c>
      <c r="AD49" s="334" t="e">
        <f t="shared" si="38"/>
        <v>#VALUE!</v>
      </c>
      <c r="AE49" s="334" t="e">
        <f t="shared" si="52"/>
        <v>#VALUE!</v>
      </c>
      <c r="AF49" s="334" t="e">
        <f t="shared" si="39"/>
        <v>#VALUE!</v>
      </c>
      <c r="AG49" s="333" t="str">
        <f>IF($L49=$B$71,AG$3,IF($L49="","",'Investičné výdavky'!$D$19))</f>
        <v/>
      </c>
      <c r="AH49" s="334" t="e">
        <f t="shared" si="40"/>
        <v>#VALUE!</v>
      </c>
      <c r="AI49" s="334" t="e">
        <f t="shared" si="53"/>
        <v>#VALUE!</v>
      </c>
      <c r="AJ49" s="334" t="e">
        <f t="shared" si="41"/>
        <v>#VALUE!</v>
      </c>
      <c r="AK49" s="333" t="str">
        <f>IF($L49=$B$71,AK$3,IF($L49="","",'Investičné výdavky'!$D$20))</f>
        <v/>
      </c>
      <c r="AL49" s="334" t="e">
        <f t="shared" si="42"/>
        <v>#VALUE!</v>
      </c>
      <c r="AM49" s="334" t="e">
        <f t="shared" si="54"/>
        <v>#VALUE!</v>
      </c>
      <c r="AN49" s="334" t="e">
        <f t="shared" si="43"/>
        <v>#VALUE!</v>
      </c>
      <c r="AO49" s="333" t="str">
        <f>IF($L49=$B$71,AO$3,IF($L49="","",'Investičné výdavky'!$D$21))</f>
        <v/>
      </c>
      <c r="AP49" s="334" t="e">
        <f t="shared" si="44"/>
        <v>#VALUE!</v>
      </c>
      <c r="AQ49" s="334" t="e">
        <f t="shared" si="55"/>
        <v>#VALUE!</v>
      </c>
      <c r="AR49" s="334" t="e">
        <f t="shared" si="45"/>
        <v>#VALUE!</v>
      </c>
      <c r="AS49" s="333" t="str">
        <f>IF($L49=$B$71,AS$3,IF($L49="","",'Investičné výdavky'!$D$22))</f>
        <v/>
      </c>
      <c r="AT49" s="334" t="e">
        <f t="shared" si="46"/>
        <v>#VALUE!</v>
      </c>
      <c r="AU49" s="334" t="e">
        <f t="shared" si="56"/>
        <v>#VALUE!</v>
      </c>
      <c r="AV49" s="334" t="e">
        <f t="shared" si="47"/>
        <v>#VALUE!</v>
      </c>
    </row>
    <row r="50" spans="1:48" hidden="1" x14ac:dyDescent="0.3">
      <c r="A50" s="355"/>
      <c r="B50" s="355"/>
      <c r="C50" s="356"/>
      <c r="D50" s="356"/>
      <c r="E50" s="357"/>
      <c r="F50" s="357"/>
      <c r="G50" s="357"/>
      <c r="H50" s="358"/>
      <c r="I50" s="359"/>
      <c r="J50" s="359"/>
      <c r="K50" s="359"/>
      <c r="L50" s="359"/>
      <c r="M50" s="333" t="str">
        <f>IF($L50=$B$71,M$3,IF($L50="","",'Investičné výdavky'!$D$14))</f>
        <v/>
      </c>
      <c r="N50" s="334" t="e">
        <f t="shared" si="30"/>
        <v>#VALUE!</v>
      </c>
      <c r="O50" s="334" t="e">
        <f t="shared" si="48"/>
        <v>#VALUE!</v>
      </c>
      <c r="P50" s="334" t="e">
        <f t="shared" si="31"/>
        <v>#VALUE!</v>
      </c>
      <c r="Q50" s="333" t="str">
        <f>IF($L50=$B$71,Q$3,IF($L50="","",'Investičné výdavky'!$D$15))</f>
        <v/>
      </c>
      <c r="R50" s="334" t="e">
        <f t="shared" si="32"/>
        <v>#VALUE!</v>
      </c>
      <c r="S50" s="334" t="e">
        <f t="shared" si="49"/>
        <v>#VALUE!</v>
      </c>
      <c r="T50" s="334" t="e">
        <f t="shared" si="33"/>
        <v>#VALUE!</v>
      </c>
      <c r="U50" s="333" t="str">
        <f>IF($L50=$B$71,U$3,IF($L50="","",'Investičné výdavky'!$D$16))</f>
        <v/>
      </c>
      <c r="V50" s="334" t="e">
        <f t="shared" si="34"/>
        <v>#VALUE!</v>
      </c>
      <c r="W50" s="334" t="e">
        <f t="shared" si="50"/>
        <v>#VALUE!</v>
      </c>
      <c r="X50" s="334" t="e">
        <f t="shared" si="35"/>
        <v>#VALUE!</v>
      </c>
      <c r="Y50" s="333" t="str">
        <f>IF($L50=$B$71,Y$3,IF($L50="","",'Investičné výdavky'!$D$17))</f>
        <v/>
      </c>
      <c r="Z50" s="334" t="e">
        <f t="shared" si="36"/>
        <v>#VALUE!</v>
      </c>
      <c r="AA50" s="334" t="e">
        <f t="shared" si="51"/>
        <v>#VALUE!</v>
      </c>
      <c r="AB50" s="334" t="e">
        <f t="shared" si="37"/>
        <v>#VALUE!</v>
      </c>
      <c r="AC50" s="333" t="str">
        <f>IF($L50=$B$71,AC$3,IF($L50="","",'Investičné výdavky'!$D$18))</f>
        <v/>
      </c>
      <c r="AD50" s="334" t="e">
        <f t="shared" si="38"/>
        <v>#VALUE!</v>
      </c>
      <c r="AE50" s="334" t="e">
        <f t="shared" si="52"/>
        <v>#VALUE!</v>
      </c>
      <c r="AF50" s="334" t="e">
        <f t="shared" si="39"/>
        <v>#VALUE!</v>
      </c>
      <c r="AG50" s="333" t="str">
        <f>IF($L50=$B$71,AG$3,IF($L50="","",'Investičné výdavky'!$D$19))</f>
        <v/>
      </c>
      <c r="AH50" s="334" t="e">
        <f t="shared" si="40"/>
        <v>#VALUE!</v>
      </c>
      <c r="AI50" s="334" t="e">
        <f t="shared" si="53"/>
        <v>#VALUE!</v>
      </c>
      <c r="AJ50" s="334" t="e">
        <f t="shared" si="41"/>
        <v>#VALUE!</v>
      </c>
      <c r="AK50" s="333" t="str">
        <f>IF($L50=$B$71,AK$3,IF($L50="","",'Investičné výdavky'!$D$20))</f>
        <v/>
      </c>
      <c r="AL50" s="334" t="e">
        <f t="shared" si="42"/>
        <v>#VALUE!</v>
      </c>
      <c r="AM50" s="334" t="e">
        <f t="shared" si="54"/>
        <v>#VALUE!</v>
      </c>
      <c r="AN50" s="334" t="e">
        <f t="shared" si="43"/>
        <v>#VALUE!</v>
      </c>
      <c r="AO50" s="333" t="str">
        <f>IF($L50=$B$71,AO$3,IF($L50="","",'Investičné výdavky'!$D$21))</f>
        <v/>
      </c>
      <c r="AP50" s="334" t="e">
        <f t="shared" si="44"/>
        <v>#VALUE!</v>
      </c>
      <c r="AQ50" s="334" t="e">
        <f t="shared" si="55"/>
        <v>#VALUE!</v>
      </c>
      <c r="AR50" s="334" t="e">
        <f t="shared" si="45"/>
        <v>#VALUE!</v>
      </c>
      <c r="AS50" s="333" t="str">
        <f>IF($L50=$B$71,AS$3,IF($L50="","",'Investičné výdavky'!$D$22))</f>
        <v/>
      </c>
      <c r="AT50" s="334" t="e">
        <f t="shared" si="46"/>
        <v>#VALUE!</v>
      </c>
      <c r="AU50" s="334" t="e">
        <f t="shared" si="56"/>
        <v>#VALUE!</v>
      </c>
      <c r="AV50" s="334" t="e">
        <f t="shared" si="47"/>
        <v>#VALUE!</v>
      </c>
    </row>
    <row r="51" spans="1:48" hidden="1" x14ac:dyDescent="0.3">
      <c r="A51" s="355"/>
      <c r="B51" s="355"/>
      <c r="C51" s="356"/>
      <c r="D51" s="356"/>
      <c r="E51" s="357"/>
      <c r="F51" s="357"/>
      <c r="G51" s="357"/>
      <c r="H51" s="358"/>
      <c r="I51" s="359"/>
      <c r="J51" s="359"/>
      <c r="K51" s="359"/>
      <c r="L51" s="359"/>
      <c r="M51" s="333" t="str">
        <f>IF($L51=$B$71,M$3,IF($L51="","",'Investičné výdavky'!$D$14))</f>
        <v/>
      </c>
      <c r="N51" s="334" t="e">
        <f t="shared" si="30"/>
        <v>#VALUE!</v>
      </c>
      <c r="O51" s="334" t="e">
        <f t="shared" si="48"/>
        <v>#VALUE!</v>
      </c>
      <c r="P51" s="334" t="e">
        <f t="shared" si="31"/>
        <v>#VALUE!</v>
      </c>
      <c r="Q51" s="333" t="str">
        <f>IF($L51=$B$71,Q$3,IF($L51="","",'Investičné výdavky'!$D$15))</f>
        <v/>
      </c>
      <c r="R51" s="334" t="e">
        <f t="shared" si="32"/>
        <v>#VALUE!</v>
      </c>
      <c r="S51" s="334" t="e">
        <f t="shared" si="49"/>
        <v>#VALUE!</v>
      </c>
      <c r="T51" s="334" t="e">
        <f t="shared" si="33"/>
        <v>#VALUE!</v>
      </c>
      <c r="U51" s="333" t="str">
        <f>IF($L51=$B$71,U$3,IF($L51="","",'Investičné výdavky'!$D$16))</f>
        <v/>
      </c>
      <c r="V51" s="334" t="e">
        <f t="shared" si="34"/>
        <v>#VALUE!</v>
      </c>
      <c r="W51" s="334" t="e">
        <f t="shared" si="50"/>
        <v>#VALUE!</v>
      </c>
      <c r="X51" s="334" t="e">
        <f t="shared" si="35"/>
        <v>#VALUE!</v>
      </c>
      <c r="Y51" s="333" t="str">
        <f>IF($L51=$B$71,Y$3,IF($L51="","",'Investičné výdavky'!$D$17))</f>
        <v/>
      </c>
      <c r="Z51" s="334" t="e">
        <f t="shared" si="36"/>
        <v>#VALUE!</v>
      </c>
      <c r="AA51" s="334" t="e">
        <f t="shared" si="51"/>
        <v>#VALUE!</v>
      </c>
      <c r="AB51" s="334" t="e">
        <f t="shared" si="37"/>
        <v>#VALUE!</v>
      </c>
      <c r="AC51" s="333" t="str">
        <f>IF($L51=$B$71,AC$3,IF($L51="","",'Investičné výdavky'!$D$18))</f>
        <v/>
      </c>
      <c r="AD51" s="334" t="e">
        <f t="shared" si="38"/>
        <v>#VALUE!</v>
      </c>
      <c r="AE51" s="334" t="e">
        <f t="shared" si="52"/>
        <v>#VALUE!</v>
      </c>
      <c r="AF51" s="334" t="e">
        <f t="shared" si="39"/>
        <v>#VALUE!</v>
      </c>
      <c r="AG51" s="333" t="str">
        <f>IF($L51=$B$71,AG$3,IF($L51="","",'Investičné výdavky'!$D$19))</f>
        <v/>
      </c>
      <c r="AH51" s="334" t="e">
        <f t="shared" si="40"/>
        <v>#VALUE!</v>
      </c>
      <c r="AI51" s="334" t="e">
        <f t="shared" si="53"/>
        <v>#VALUE!</v>
      </c>
      <c r="AJ51" s="334" t="e">
        <f t="shared" si="41"/>
        <v>#VALUE!</v>
      </c>
      <c r="AK51" s="333" t="str">
        <f>IF($L51=$B$71,AK$3,IF($L51="","",'Investičné výdavky'!$D$20))</f>
        <v/>
      </c>
      <c r="AL51" s="334" t="e">
        <f t="shared" si="42"/>
        <v>#VALUE!</v>
      </c>
      <c r="AM51" s="334" t="e">
        <f t="shared" si="54"/>
        <v>#VALUE!</v>
      </c>
      <c r="AN51" s="334" t="e">
        <f t="shared" si="43"/>
        <v>#VALUE!</v>
      </c>
      <c r="AO51" s="333" t="str">
        <f>IF($L51=$B$71,AO$3,IF($L51="","",'Investičné výdavky'!$D$21))</f>
        <v/>
      </c>
      <c r="AP51" s="334" t="e">
        <f t="shared" si="44"/>
        <v>#VALUE!</v>
      </c>
      <c r="AQ51" s="334" t="e">
        <f t="shared" si="55"/>
        <v>#VALUE!</v>
      </c>
      <c r="AR51" s="334" t="e">
        <f t="shared" si="45"/>
        <v>#VALUE!</v>
      </c>
      <c r="AS51" s="333" t="str">
        <f>IF($L51=$B$71,AS$3,IF($L51="","",'Investičné výdavky'!$D$22))</f>
        <v/>
      </c>
      <c r="AT51" s="334" t="e">
        <f t="shared" si="46"/>
        <v>#VALUE!</v>
      </c>
      <c r="AU51" s="334" t="e">
        <f t="shared" si="56"/>
        <v>#VALUE!</v>
      </c>
      <c r="AV51" s="334" t="e">
        <f t="shared" si="47"/>
        <v>#VALUE!</v>
      </c>
    </row>
    <row r="52" spans="1:48" s="345" customFormat="1" hidden="1" x14ac:dyDescent="0.3">
      <c r="A52" s="360" t="s">
        <v>52</v>
      </c>
      <c r="B52" s="360"/>
      <c r="C52" s="361"/>
      <c r="D52" s="361"/>
      <c r="E52" s="362">
        <f>SUM(E45:E51)</f>
        <v>0</v>
      </c>
      <c r="F52" s="362">
        <f>SUM(F45:F51)</f>
        <v>0</v>
      </c>
      <c r="G52" s="362">
        <f>SUM(G45:G51)</f>
        <v>0</v>
      </c>
      <c r="H52" s="340"/>
      <c r="I52" s="340"/>
      <c r="J52" s="340"/>
      <c r="K52" s="340"/>
      <c r="L52" s="340"/>
      <c r="M52" s="340"/>
      <c r="N52" s="363" t="e">
        <f>$F45*M45+$F46*M46+$F47*M47+$F48*M48+$F49*M49+$F50*M50+$F51*M51</f>
        <v>#VALUE!</v>
      </c>
      <c r="O52" s="363"/>
      <c r="P52" s="344" t="e">
        <f>O52-N52</f>
        <v>#VALUE!</v>
      </c>
      <c r="Q52" s="340"/>
      <c r="R52" s="363" t="e">
        <f>$F45*Q45+$F46*Q46+$F47*Q47+$F48*Q48+$F49*Q49+$F50*Q50+$F51*Q51</f>
        <v>#VALUE!</v>
      </c>
      <c r="S52" s="363"/>
      <c r="T52" s="363"/>
      <c r="U52" s="340"/>
      <c r="V52" s="363" t="e">
        <f>$F45*U45+$F46*U46+$F47*U47+$F48*U48+$F49*U49+$F50*U50+$F51*U51</f>
        <v>#VALUE!</v>
      </c>
      <c r="W52" s="363"/>
      <c r="X52" s="363"/>
      <c r="Y52" s="340"/>
      <c r="Z52" s="363" t="e">
        <f>$F45*Y45+$F46*Y46+$F47*Y47+$F48*Y48+$F49*Y49+$F50*Y50+$F51*Y51</f>
        <v>#VALUE!</v>
      </c>
      <c r="AA52" s="363"/>
      <c r="AB52" s="363"/>
      <c r="AC52" s="340"/>
      <c r="AD52" s="363" t="e">
        <f>$F45*AC45+$F46*AC46+$F47*AC47+$F48*AC48+$F49*AC49+$F50*AC50+$F51*AC51</f>
        <v>#VALUE!</v>
      </c>
      <c r="AE52" s="363"/>
      <c r="AF52" s="363"/>
      <c r="AG52" s="340"/>
      <c r="AH52" s="363"/>
      <c r="AI52" s="363"/>
      <c r="AJ52" s="363"/>
      <c r="AK52" s="363"/>
      <c r="AL52" s="363"/>
      <c r="AM52" s="363"/>
      <c r="AN52" s="363"/>
      <c r="AO52" s="363"/>
      <c r="AP52" s="363"/>
      <c r="AQ52" s="363"/>
      <c r="AR52" s="363"/>
      <c r="AS52" s="363"/>
      <c r="AT52" s="363"/>
      <c r="AU52" s="363"/>
      <c r="AV52" s="363"/>
    </row>
    <row r="53" spans="1:48" hidden="1" x14ac:dyDescent="0.3">
      <c r="M53" s="325"/>
      <c r="N53" s="365"/>
      <c r="O53" s="365"/>
      <c r="P53" s="365"/>
      <c r="Q53" s="325"/>
      <c r="R53" s="325"/>
      <c r="S53" s="325"/>
      <c r="T53" s="325"/>
      <c r="U53" s="325"/>
      <c r="V53" s="325"/>
      <c r="W53" s="325"/>
      <c r="X53" s="325"/>
      <c r="Y53" s="325"/>
      <c r="Z53" s="325"/>
      <c r="AA53" s="325"/>
      <c r="AB53" s="325"/>
      <c r="AC53" s="325"/>
      <c r="AD53" s="325"/>
      <c r="AE53" s="325"/>
      <c r="AF53" s="325"/>
    </row>
    <row r="54" spans="1:48" hidden="1" x14ac:dyDescent="0.3">
      <c r="E54" s="366"/>
      <c r="F54" s="366"/>
      <c r="M54" s="325"/>
      <c r="N54" s="365"/>
      <c r="O54" s="365"/>
      <c r="P54" s="365"/>
      <c r="Q54" s="325"/>
      <c r="R54" s="325"/>
      <c r="S54" s="325"/>
      <c r="T54" s="325"/>
      <c r="U54" s="325"/>
      <c r="V54" s="325"/>
      <c r="W54" s="325"/>
      <c r="X54" s="325"/>
      <c r="Y54" s="325"/>
      <c r="Z54" s="325"/>
      <c r="AA54" s="325"/>
      <c r="AB54" s="325"/>
      <c r="AC54" s="325"/>
      <c r="AD54" s="325"/>
      <c r="AE54" s="325"/>
      <c r="AF54" s="325"/>
    </row>
    <row r="55" spans="1:48" s="321" customFormat="1" ht="14.4" hidden="1" customHeight="1" x14ac:dyDescent="0.3">
      <c r="A55" s="445" t="s">
        <v>185</v>
      </c>
      <c r="B55" s="447" t="s">
        <v>51</v>
      </c>
      <c r="C55" s="447" t="s">
        <v>330</v>
      </c>
      <c r="D55" s="447" t="s">
        <v>329</v>
      </c>
      <c r="E55" s="443" t="s">
        <v>30</v>
      </c>
      <c r="F55" s="443" t="s">
        <v>31</v>
      </c>
      <c r="G55" s="443" t="s">
        <v>32</v>
      </c>
      <c r="H55" s="443" t="s">
        <v>2</v>
      </c>
      <c r="I55" s="443" t="s">
        <v>33</v>
      </c>
      <c r="J55" s="443" t="s">
        <v>34</v>
      </c>
      <c r="K55" s="443" t="s">
        <v>35</v>
      </c>
      <c r="L55" s="443" t="s">
        <v>36</v>
      </c>
      <c r="M55" s="448" t="s">
        <v>37</v>
      </c>
      <c r="N55" s="449"/>
      <c r="O55" s="449"/>
      <c r="P55" s="449"/>
      <c r="Q55" s="449"/>
      <c r="R55" s="449"/>
      <c r="S55" s="449"/>
      <c r="T55" s="449"/>
      <c r="U55" s="449"/>
      <c r="V55" s="449"/>
      <c r="W55" s="449"/>
      <c r="X55" s="449"/>
      <c r="Y55" s="449"/>
      <c r="Z55" s="449"/>
      <c r="AA55" s="449"/>
      <c r="AB55" s="449"/>
      <c r="AC55" s="450"/>
      <c r="AD55" s="320"/>
      <c r="AE55" s="320"/>
      <c r="AF55" s="320"/>
      <c r="AG55" s="314">
        <f>SUM(M57+Q57+U57+Y57+AC57+AG57+AK57+AO57+AS57)</f>
        <v>0</v>
      </c>
      <c r="AH55" s="320"/>
      <c r="AI55" s="320"/>
      <c r="AJ55" s="320"/>
      <c r="AK55" s="314"/>
      <c r="AL55" s="320"/>
      <c r="AM55" s="320"/>
      <c r="AN55" s="320"/>
      <c r="AO55" s="314"/>
      <c r="AP55" s="320"/>
      <c r="AQ55" s="320"/>
      <c r="AR55" s="320"/>
      <c r="AS55" s="314"/>
      <c r="AT55" s="320"/>
      <c r="AU55" s="320"/>
      <c r="AV55" s="320"/>
    </row>
    <row r="56" spans="1:48" s="321" customFormat="1" hidden="1" x14ac:dyDescent="0.3">
      <c r="A56" s="445"/>
      <c r="B56" s="447"/>
      <c r="C56" s="447"/>
      <c r="D56" s="447"/>
      <c r="E56" s="443"/>
      <c r="F56" s="443"/>
      <c r="G56" s="443"/>
      <c r="H56" s="443"/>
      <c r="I56" s="443"/>
      <c r="J56" s="443"/>
      <c r="K56" s="443"/>
      <c r="L56" s="443"/>
      <c r="M56" s="353">
        <f>M2</f>
        <v>2017</v>
      </c>
      <c r="N56" s="354"/>
      <c r="O56" s="354"/>
      <c r="P56" s="354"/>
      <c r="Q56" s="322">
        <f>M56+1</f>
        <v>2018</v>
      </c>
      <c r="R56" s="322"/>
      <c r="S56" s="322"/>
      <c r="T56" s="322"/>
      <c r="U56" s="322">
        <f>Q56+1</f>
        <v>2019</v>
      </c>
      <c r="V56" s="322"/>
      <c r="W56" s="322"/>
      <c r="X56" s="322"/>
      <c r="Y56" s="322">
        <f>U56+1</f>
        <v>2020</v>
      </c>
      <c r="Z56" s="322"/>
      <c r="AA56" s="322"/>
      <c r="AB56" s="322"/>
      <c r="AC56" s="322">
        <f>Y56+1</f>
        <v>2021</v>
      </c>
      <c r="AD56" s="322"/>
      <c r="AE56" s="322"/>
      <c r="AF56" s="322"/>
      <c r="AG56" s="322">
        <f>AC56+1</f>
        <v>2022</v>
      </c>
      <c r="AH56" s="322"/>
      <c r="AI56" s="322"/>
      <c r="AJ56" s="322"/>
      <c r="AK56" s="322" t="str">
        <f>IF(AK2="","",AG56+1)</f>
        <v/>
      </c>
      <c r="AL56" s="322"/>
      <c r="AM56" s="322"/>
      <c r="AN56" s="322"/>
      <c r="AO56" s="322" t="str">
        <f>IF(AO2="","",AK56+1)</f>
        <v/>
      </c>
      <c r="AP56" s="322"/>
      <c r="AQ56" s="322"/>
      <c r="AR56" s="322"/>
      <c r="AS56" s="322" t="str">
        <f>IF(AS2="","",AO56+1)</f>
        <v/>
      </c>
      <c r="AT56" s="322"/>
      <c r="AU56" s="322"/>
      <c r="AV56" s="322"/>
    </row>
    <row r="57" spans="1:48" s="325" customFormat="1" hidden="1" x14ac:dyDescent="0.3">
      <c r="A57" s="446"/>
      <c r="B57" s="444"/>
      <c r="C57" s="444"/>
      <c r="D57" s="444"/>
      <c r="E57" s="444"/>
      <c r="F57" s="444"/>
      <c r="G57" s="444"/>
      <c r="H57" s="444"/>
      <c r="I57" s="444"/>
      <c r="J57" s="444"/>
      <c r="K57" s="444"/>
      <c r="L57" s="444"/>
      <c r="M57" s="315">
        <f>M3</f>
        <v>0</v>
      </c>
      <c r="N57" s="315" t="s">
        <v>181</v>
      </c>
      <c r="O57" s="315" t="s">
        <v>182</v>
      </c>
      <c r="P57" s="315" t="s">
        <v>113</v>
      </c>
      <c r="Q57" s="315">
        <f>Q3</f>
        <v>0</v>
      </c>
      <c r="R57" s="315" t="s">
        <v>181</v>
      </c>
      <c r="S57" s="315" t="s">
        <v>182</v>
      </c>
      <c r="T57" s="315" t="s">
        <v>113</v>
      </c>
      <c r="U57" s="315">
        <f>U3</f>
        <v>0</v>
      </c>
      <c r="V57" s="315" t="s">
        <v>181</v>
      </c>
      <c r="W57" s="315" t="s">
        <v>182</v>
      </c>
      <c r="X57" s="315" t="s">
        <v>113</v>
      </c>
      <c r="Y57" s="315">
        <f>Y3</f>
        <v>0</v>
      </c>
      <c r="Z57" s="315" t="s">
        <v>181</v>
      </c>
      <c r="AA57" s="315" t="s">
        <v>182</v>
      </c>
      <c r="AB57" s="315" t="s">
        <v>113</v>
      </c>
      <c r="AC57" s="315">
        <f>AC3</f>
        <v>0</v>
      </c>
      <c r="AD57" s="315" t="s">
        <v>181</v>
      </c>
      <c r="AE57" s="315" t="s">
        <v>182</v>
      </c>
      <c r="AF57" s="315" t="s">
        <v>113</v>
      </c>
      <c r="AG57" s="315">
        <f>AG3</f>
        <v>0</v>
      </c>
      <c r="AH57" s="315" t="str">
        <f>IF(AH$2="","","bez DPH")</f>
        <v/>
      </c>
      <c r="AI57" s="315" t="str">
        <f>IF(AI$2="","","s DPH")</f>
        <v/>
      </c>
      <c r="AJ57" s="315" t="str">
        <f>IF(AJ$2="","","DPH")</f>
        <v/>
      </c>
      <c r="AK57" s="315">
        <f>AK3</f>
        <v>0</v>
      </c>
      <c r="AL57" s="315" t="str">
        <f>IF(AL$2="","","bez DPH")</f>
        <v/>
      </c>
      <c r="AM57" s="315" t="str">
        <f>IF(AM$2="","","s DPH")</f>
        <v/>
      </c>
      <c r="AN57" s="315" t="str">
        <f>IF(AN$2="","","DPH")</f>
        <v/>
      </c>
      <c r="AO57" s="315">
        <f>AO3</f>
        <v>0</v>
      </c>
      <c r="AP57" s="315" t="str">
        <f>IF(AP$2="","","bez DPH")</f>
        <v/>
      </c>
      <c r="AQ57" s="315" t="str">
        <f>IF(AQ$2="","","s DPH")</f>
        <v/>
      </c>
      <c r="AR57" s="315" t="str">
        <f>IF(AR$2="","","DPH")</f>
        <v/>
      </c>
      <c r="AS57" s="315">
        <f>AS3</f>
        <v>0</v>
      </c>
      <c r="AT57" s="315" t="str">
        <f>IF(AT$2="","","bez DPH")</f>
        <v/>
      </c>
      <c r="AU57" s="315" t="str">
        <f>IF(AU$2="","","s DPH")</f>
        <v/>
      </c>
      <c r="AV57" s="315" t="str">
        <f>IF(AV$2="","","DPH")</f>
        <v/>
      </c>
    </row>
    <row r="58" spans="1:48" hidden="1" x14ac:dyDescent="0.3">
      <c r="A58" s="326"/>
      <c r="B58" s="326"/>
      <c r="C58" s="336"/>
      <c r="D58" s="336"/>
      <c r="E58" s="329"/>
      <c r="F58" s="330">
        <f>ROUND(E58+G58,2)</f>
        <v>0</v>
      </c>
      <c r="G58" s="330">
        <f>IF(A58="521 mzdové výdavky",0,ROUND(E58*0.2,2))</f>
        <v>0</v>
      </c>
      <c r="H58" s="331"/>
      <c r="I58" s="332"/>
      <c r="J58" s="332"/>
      <c r="K58" s="332"/>
      <c r="L58" s="332"/>
      <c r="M58" s="333" t="str">
        <f>IF($L58=$B$71,M$3,IF($L58="","",'Investičné výdavky'!$D$14))</f>
        <v/>
      </c>
      <c r="N58" s="334" t="e">
        <f>M58*$E58</f>
        <v>#VALUE!</v>
      </c>
      <c r="O58" s="334" t="e">
        <f>M58*$F58</f>
        <v>#VALUE!</v>
      </c>
      <c r="P58" s="334" t="e">
        <f>O58-N58</f>
        <v>#VALUE!</v>
      </c>
      <c r="Q58" s="333" t="str">
        <f>IF($L58=$B$71,Q$3,IF($L58="","",'Investičné výdavky'!$D$15))</f>
        <v/>
      </c>
      <c r="R58" s="334" t="e">
        <f>Q58*$E58</f>
        <v>#VALUE!</v>
      </c>
      <c r="S58" s="334" t="e">
        <f>Q58*$F58</f>
        <v>#VALUE!</v>
      </c>
      <c r="T58" s="334" t="e">
        <f>S58-R58</f>
        <v>#VALUE!</v>
      </c>
      <c r="U58" s="333" t="str">
        <f>IF($L58=$B$71,U$3,IF($L58="","",'Investičné výdavky'!$D$16))</f>
        <v/>
      </c>
      <c r="V58" s="334" t="e">
        <f>U58*$E58</f>
        <v>#VALUE!</v>
      </c>
      <c r="W58" s="334" t="e">
        <f>U58*$F58</f>
        <v>#VALUE!</v>
      </c>
      <c r="X58" s="334" t="e">
        <f>W58-V58</f>
        <v>#VALUE!</v>
      </c>
      <c r="Y58" s="333" t="str">
        <f>IF($L58=$B$71,Y$3,IF($L58="","",'Investičné výdavky'!$D$17))</f>
        <v/>
      </c>
      <c r="Z58" s="334" t="e">
        <f>Y58*$E58</f>
        <v>#VALUE!</v>
      </c>
      <c r="AA58" s="334" t="e">
        <f>Y58*$F58</f>
        <v>#VALUE!</v>
      </c>
      <c r="AB58" s="334" t="e">
        <f>AA58-Z58</f>
        <v>#VALUE!</v>
      </c>
      <c r="AC58" s="333" t="str">
        <f>IF($L58=$B$71,AC$3,IF($L58="","",'Investičné výdavky'!$D$18))</f>
        <v/>
      </c>
      <c r="AD58" s="334" t="e">
        <f>AC58*$E58</f>
        <v>#VALUE!</v>
      </c>
      <c r="AE58" s="334" t="e">
        <f>AC58*$F58</f>
        <v>#VALUE!</v>
      </c>
      <c r="AF58" s="334" t="e">
        <f>AE58-AD58</f>
        <v>#VALUE!</v>
      </c>
      <c r="AG58" s="333" t="str">
        <f>IF($L58=$B$71,AG$3,IF($L58="","",'Investičné výdavky'!$D$19))</f>
        <v/>
      </c>
      <c r="AH58" s="334" t="e">
        <f>AG58*$E58</f>
        <v>#VALUE!</v>
      </c>
      <c r="AI58" s="334" t="e">
        <f>AG58*$F58</f>
        <v>#VALUE!</v>
      </c>
      <c r="AJ58" s="334" t="e">
        <f>AI58-AH58</f>
        <v>#VALUE!</v>
      </c>
      <c r="AK58" s="333" t="str">
        <f>IF($L58=$B$71,AK$3,IF($L58="","",'Investičné výdavky'!$D$20))</f>
        <v/>
      </c>
      <c r="AL58" s="334" t="e">
        <f>AK58*$E58</f>
        <v>#VALUE!</v>
      </c>
      <c r="AM58" s="334" t="e">
        <f>AK58*$F58</f>
        <v>#VALUE!</v>
      </c>
      <c r="AN58" s="334" t="e">
        <f>AM58-AL58</f>
        <v>#VALUE!</v>
      </c>
      <c r="AO58" s="333" t="str">
        <f>IF($L58=$B$71,AO$3,IF($L58="","",'Investičné výdavky'!$D$21))</f>
        <v/>
      </c>
      <c r="AP58" s="334" t="e">
        <f>AO58*$E58</f>
        <v>#VALUE!</v>
      </c>
      <c r="AQ58" s="334" t="e">
        <f>AO58*$F58</f>
        <v>#VALUE!</v>
      </c>
      <c r="AR58" s="334" t="e">
        <f>AQ58-AP58</f>
        <v>#VALUE!</v>
      </c>
      <c r="AS58" s="333" t="str">
        <f>IF($L58=$B$71,AS$3,IF($L58="","",'Investičné výdavky'!$D$22))</f>
        <v/>
      </c>
      <c r="AT58" s="334" t="e">
        <f>AS58*$E58</f>
        <v>#VALUE!</v>
      </c>
      <c r="AU58" s="334" t="e">
        <f>AS58*$F58</f>
        <v>#VALUE!</v>
      </c>
      <c r="AV58" s="334" t="e">
        <f>AU58-AT58</f>
        <v>#VALUE!</v>
      </c>
    </row>
    <row r="59" spans="1:48" hidden="1" x14ac:dyDescent="0.3">
      <c r="A59" s="326"/>
      <c r="B59" s="326"/>
      <c r="C59" s="336"/>
      <c r="D59" s="336"/>
      <c r="E59" s="329"/>
      <c r="F59" s="330">
        <f>ROUND(E59+G59,2)</f>
        <v>0</v>
      </c>
      <c r="G59" s="330">
        <f t="shared" ref="G59:G61" si="57">IF(A59="521 mzdové výdavky",0,ROUND(E59*0.2,2))</f>
        <v>0</v>
      </c>
      <c r="H59" s="331"/>
      <c r="I59" s="332"/>
      <c r="J59" s="332"/>
      <c r="K59" s="332"/>
      <c r="L59" s="332"/>
      <c r="M59" s="333" t="str">
        <f>IF($L59=$B$71,M$3,IF($L59="","",'Investičné výdavky'!$D$14))</f>
        <v/>
      </c>
      <c r="N59" s="334" t="e">
        <f>M59*$E59</f>
        <v>#VALUE!</v>
      </c>
      <c r="O59" s="334" t="e">
        <f>M59*$F59</f>
        <v>#VALUE!</v>
      </c>
      <c r="P59" s="334" t="e">
        <f>O59-N59</f>
        <v>#VALUE!</v>
      </c>
      <c r="Q59" s="333" t="str">
        <f>IF($L59=$B$71,Q$3,IF($L59="","",'Investičné výdavky'!$D$15))</f>
        <v/>
      </c>
      <c r="R59" s="334" t="e">
        <f>Q59*$E59</f>
        <v>#VALUE!</v>
      </c>
      <c r="S59" s="334" t="e">
        <f>Q59*$F59</f>
        <v>#VALUE!</v>
      </c>
      <c r="T59" s="334" t="e">
        <f>S59-R59</f>
        <v>#VALUE!</v>
      </c>
      <c r="U59" s="333" t="str">
        <f>IF($L59=$B$71,U$3,IF($L59="","",'Investičné výdavky'!$D$16))</f>
        <v/>
      </c>
      <c r="V59" s="334" t="e">
        <f>U59*$E59</f>
        <v>#VALUE!</v>
      </c>
      <c r="W59" s="334" t="e">
        <f>U59*$F59</f>
        <v>#VALUE!</v>
      </c>
      <c r="X59" s="334" t="e">
        <f>W59-V59</f>
        <v>#VALUE!</v>
      </c>
      <c r="Y59" s="333" t="str">
        <f>IF($L59=$B$71,Y$3,IF($L59="","",'Investičné výdavky'!$D$17))</f>
        <v/>
      </c>
      <c r="Z59" s="334" t="e">
        <f>Y59*$E59</f>
        <v>#VALUE!</v>
      </c>
      <c r="AA59" s="334" t="e">
        <f>Y59*$F59</f>
        <v>#VALUE!</v>
      </c>
      <c r="AB59" s="334" t="e">
        <f>AA59-Z59</f>
        <v>#VALUE!</v>
      </c>
      <c r="AC59" s="333" t="str">
        <f>IF($L59=$B$71,AC$3,IF($L59="","",'Investičné výdavky'!$D$18))</f>
        <v/>
      </c>
      <c r="AD59" s="334" t="e">
        <f>AC59*$E59</f>
        <v>#VALUE!</v>
      </c>
      <c r="AE59" s="334" t="e">
        <f>AC59*$F59</f>
        <v>#VALUE!</v>
      </c>
      <c r="AF59" s="334" t="e">
        <f>AE59-AD59</f>
        <v>#VALUE!</v>
      </c>
      <c r="AG59" s="333" t="str">
        <f>IF($L59=$B$71,AG$3,IF($L59="","",'Investičné výdavky'!$D$19))</f>
        <v/>
      </c>
      <c r="AH59" s="334" t="e">
        <f>AG59*$E59</f>
        <v>#VALUE!</v>
      </c>
      <c r="AI59" s="334" t="e">
        <f>AG59*$F59</f>
        <v>#VALUE!</v>
      </c>
      <c r="AJ59" s="334" t="e">
        <f>AI59-AH59</f>
        <v>#VALUE!</v>
      </c>
      <c r="AK59" s="333" t="str">
        <f>IF($L59=$B$71,AK$3,IF($L59="","",'Investičné výdavky'!$D$20))</f>
        <v/>
      </c>
      <c r="AL59" s="334" t="e">
        <f>AK59*$E59</f>
        <v>#VALUE!</v>
      </c>
      <c r="AM59" s="334" t="e">
        <f>AK59*$F59</f>
        <v>#VALUE!</v>
      </c>
      <c r="AN59" s="334" t="e">
        <f>AM59-AL59</f>
        <v>#VALUE!</v>
      </c>
      <c r="AO59" s="333" t="str">
        <f>IF($L59=$B$71,AO$3,IF($L59="","",'Investičné výdavky'!$D$21))</f>
        <v/>
      </c>
      <c r="AP59" s="334" t="e">
        <f>AO59*$E59</f>
        <v>#VALUE!</v>
      </c>
      <c r="AQ59" s="334" t="e">
        <f>AO59*$F59</f>
        <v>#VALUE!</v>
      </c>
      <c r="AR59" s="334" t="e">
        <f>AQ59-AP59</f>
        <v>#VALUE!</v>
      </c>
      <c r="AS59" s="333" t="str">
        <f>IF($L59=$B$71,AS$3,IF($L59="","",'Investičné výdavky'!$D$22))</f>
        <v/>
      </c>
      <c r="AT59" s="334" t="e">
        <f>AS59*$E59</f>
        <v>#VALUE!</v>
      </c>
      <c r="AU59" s="334" t="e">
        <f>AS59*$F59</f>
        <v>#VALUE!</v>
      </c>
      <c r="AV59" s="334" t="e">
        <f>AU59-AT59</f>
        <v>#VALUE!</v>
      </c>
    </row>
    <row r="60" spans="1:48" hidden="1" x14ac:dyDescent="0.3">
      <c r="A60" s="326"/>
      <c r="B60" s="326"/>
      <c r="C60" s="336"/>
      <c r="D60" s="336"/>
      <c r="E60" s="329"/>
      <c r="F60" s="330">
        <f>ROUND(E60+G60,2)</f>
        <v>0</v>
      </c>
      <c r="G60" s="330">
        <f t="shared" si="57"/>
        <v>0</v>
      </c>
      <c r="H60" s="331"/>
      <c r="I60" s="332"/>
      <c r="J60" s="332"/>
      <c r="K60" s="332"/>
      <c r="L60" s="332"/>
      <c r="M60" s="333" t="str">
        <f>IF($L60=$B$71,M$3,IF($L60="","",'Investičné výdavky'!$D$14))</f>
        <v/>
      </c>
      <c r="N60" s="334" t="e">
        <f>M60*$E60</f>
        <v>#VALUE!</v>
      </c>
      <c r="O60" s="334" t="e">
        <f>M60*$F60</f>
        <v>#VALUE!</v>
      </c>
      <c r="P60" s="334" t="e">
        <f>O60-N60</f>
        <v>#VALUE!</v>
      </c>
      <c r="Q60" s="333" t="str">
        <f>IF($L60=$B$71,Q$3,IF($L60="","",'Investičné výdavky'!$D$15))</f>
        <v/>
      </c>
      <c r="R60" s="334" t="e">
        <f>Q60*$E60</f>
        <v>#VALUE!</v>
      </c>
      <c r="S60" s="334" t="e">
        <f>Q60*$F60</f>
        <v>#VALUE!</v>
      </c>
      <c r="T60" s="334" t="e">
        <f>S60-R60</f>
        <v>#VALUE!</v>
      </c>
      <c r="U60" s="333" t="str">
        <f>IF($L60=$B$71,U$3,IF($L60="","",'Investičné výdavky'!$D$16))</f>
        <v/>
      </c>
      <c r="V60" s="334" t="e">
        <f>U60*$E60</f>
        <v>#VALUE!</v>
      </c>
      <c r="W60" s="334" t="e">
        <f>U60*$F60</f>
        <v>#VALUE!</v>
      </c>
      <c r="X60" s="334" t="e">
        <f>W60-V60</f>
        <v>#VALUE!</v>
      </c>
      <c r="Y60" s="333" t="str">
        <f>IF($L60=$B$71,Y$3,IF($L60="","",'Investičné výdavky'!$D$17))</f>
        <v/>
      </c>
      <c r="Z60" s="334" t="e">
        <f>Y60*$E60</f>
        <v>#VALUE!</v>
      </c>
      <c r="AA60" s="334" t="e">
        <f>Y60*$F60</f>
        <v>#VALUE!</v>
      </c>
      <c r="AB60" s="334" t="e">
        <f>AA60-Z60</f>
        <v>#VALUE!</v>
      </c>
      <c r="AC60" s="333" t="str">
        <f>IF($L60=$B$71,AC$3,IF($L60="","",'Investičné výdavky'!$D$18))</f>
        <v/>
      </c>
      <c r="AD60" s="334" t="e">
        <f>AC60*$E60</f>
        <v>#VALUE!</v>
      </c>
      <c r="AE60" s="334" t="e">
        <f>AC60*$F60</f>
        <v>#VALUE!</v>
      </c>
      <c r="AF60" s="334" t="e">
        <f>AE60-AD60</f>
        <v>#VALUE!</v>
      </c>
      <c r="AG60" s="333" t="str">
        <f>IF($L60=$B$71,AG$3,IF($L60="","",'Investičné výdavky'!$D$19))</f>
        <v/>
      </c>
      <c r="AH60" s="334" t="e">
        <f>AG60*$E60</f>
        <v>#VALUE!</v>
      </c>
      <c r="AI60" s="334" t="e">
        <f>AG60*$F60</f>
        <v>#VALUE!</v>
      </c>
      <c r="AJ60" s="334" t="e">
        <f>AI60-AH60</f>
        <v>#VALUE!</v>
      </c>
      <c r="AK60" s="333" t="str">
        <f>IF($L60=$B$71,AK$3,IF($L60="","",'Investičné výdavky'!$D$20))</f>
        <v/>
      </c>
      <c r="AL60" s="334" t="e">
        <f>AK60*$E60</f>
        <v>#VALUE!</v>
      </c>
      <c r="AM60" s="334" t="e">
        <f>AK60*$F60</f>
        <v>#VALUE!</v>
      </c>
      <c r="AN60" s="334" t="e">
        <f>AM60-AL60</f>
        <v>#VALUE!</v>
      </c>
      <c r="AO60" s="333" t="str">
        <f>IF($L60=$B$71,AO$3,IF($L60="","",'Investičné výdavky'!$D$21))</f>
        <v/>
      </c>
      <c r="AP60" s="334" t="e">
        <f>AO60*$E60</f>
        <v>#VALUE!</v>
      </c>
      <c r="AQ60" s="334" t="e">
        <f>AO60*$F60</f>
        <v>#VALUE!</v>
      </c>
      <c r="AR60" s="334" t="e">
        <f>AQ60-AP60</f>
        <v>#VALUE!</v>
      </c>
      <c r="AS60" s="333" t="str">
        <f>IF($L60=$B$71,AS$3,IF($L60="","",'Investičné výdavky'!$D$22))</f>
        <v/>
      </c>
      <c r="AT60" s="334" t="e">
        <f>AS60*$E60</f>
        <v>#VALUE!</v>
      </c>
      <c r="AU60" s="334" t="e">
        <f>AS60*$F60</f>
        <v>#VALUE!</v>
      </c>
      <c r="AV60" s="334" t="e">
        <f>AU60-AT60</f>
        <v>#VALUE!</v>
      </c>
    </row>
    <row r="61" spans="1:48" hidden="1" x14ac:dyDescent="0.3">
      <c r="A61" s="326"/>
      <c r="B61" s="326"/>
      <c r="C61" s="336"/>
      <c r="D61" s="336"/>
      <c r="E61" s="329"/>
      <c r="F61" s="330">
        <f>ROUND(E61+G61,2)</f>
        <v>0</v>
      </c>
      <c r="G61" s="330">
        <f t="shared" si="57"/>
        <v>0</v>
      </c>
      <c r="H61" s="331"/>
      <c r="I61" s="332"/>
      <c r="J61" s="332"/>
      <c r="K61" s="332"/>
      <c r="L61" s="332"/>
      <c r="M61" s="333" t="str">
        <f>IF($L61=$B$71,M$3,IF($L61="","",'Investičné výdavky'!$D$14))</f>
        <v/>
      </c>
      <c r="N61" s="334" t="e">
        <f>M61*$E61</f>
        <v>#VALUE!</v>
      </c>
      <c r="O61" s="334" t="e">
        <f>M61*$F61</f>
        <v>#VALUE!</v>
      </c>
      <c r="P61" s="334" t="e">
        <f>O61-N61</f>
        <v>#VALUE!</v>
      </c>
      <c r="Q61" s="333" t="str">
        <f>IF($L61=$B$71,Q$3,IF($L61="","",'Investičné výdavky'!$D$15))</f>
        <v/>
      </c>
      <c r="R61" s="334" t="e">
        <f>Q61*$E61</f>
        <v>#VALUE!</v>
      </c>
      <c r="S61" s="334" t="e">
        <f>Q61*$F61</f>
        <v>#VALUE!</v>
      </c>
      <c r="T61" s="334" t="e">
        <f>S61-R61</f>
        <v>#VALUE!</v>
      </c>
      <c r="U61" s="333" t="str">
        <f>IF($L61=$B$71,U$3,IF($L61="","",'Investičné výdavky'!$D$16))</f>
        <v/>
      </c>
      <c r="V61" s="334" t="e">
        <f>U61*$E61</f>
        <v>#VALUE!</v>
      </c>
      <c r="W61" s="334" t="e">
        <f>U61*$F61</f>
        <v>#VALUE!</v>
      </c>
      <c r="X61" s="334" t="e">
        <f>W61-V61</f>
        <v>#VALUE!</v>
      </c>
      <c r="Y61" s="333" t="str">
        <f>IF($L61=$B$71,Y$3,IF($L61="","",'Investičné výdavky'!$D$17))</f>
        <v/>
      </c>
      <c r="Z61" s="334" t="e">
        <f>Y61*$E61</f>
        <v>#VALUE!</v>
      </c>
      <c r="AA61" s="334" t="e">
        <f>Y61*$F61</f>
        <v>#VALUE!</v>
      </c>
      <c r="AB61" s="334" t="e">
        <f>AA61-Z61</f>
        <v>#VALUE!</v>
      </c>
      <c r="AC61" s="333" t="str">
        <f>IF($L61=$B$71,AC$3,IF($L61="","",'Investičné výdavky'!$D$18))</f>
        <v/>
      </c>
      <c r="AD61" s="334" t="e">
        <f>AC61*$E61</f>
        <v>#VALUE!</v>
      </c>
      <c r="AE61" s="334" t="e">
        <f>AC61*$F61</f>
        <v>#VALUE!</v>
      </c>
      <c r="AF61" s="334" t="e">
        <f>AE61-AD61</f>
        <v>#VALUE!</v>
      </c>
      <c r="AG61" s="333" t="str">
        <f>IF($L61=$B$71,AG$3,IF($L61="","",'Investičné výdavky'!$D$19))</f>
        <v/>
      </c>
      <c r="AH61" s="334" t="e">
        <f>AG61*$E61</f>
        <v>#VALUE!</v>
      </c>
      <c r="AI61" s="334" t="e">
        <f>AG61*$F61</f>
        <v>#VALUE!</v>
      </c>
      <c r="AJ61" s="334" t="e">
        <f>AI61-AH61</f>
        <v>#VALUE!</v>
      </c>
      <c r="AK61" s="333" t="str">
        <f>IF($L61=$B$71,AK$3,IF($L61="","",'Investičné výdavky'!$D$20))</f>
        <v/>
      </c>
      <c r="AL61" s="334" t="e">
        <f>AK61*$E61</f>
        <v>#VALUE!</v>
      </c>
      <c r="AM61" s="334" t="e">
        <f>AK61*$F61</f>
        <v>#VALUE!</v>
      </c>
      <c r="AN61" s="334" t="e">
        <f>AM61-AL61</f>
        <v>#VALUE!</v>
      </c>
      <c r="AO61" s="333" t="str">
        <f>IF($L61=$B$71,AO$3,IF($L61="","",'Investičné výdavky'!$D$21))</f>
        <v/>
      </c>
      <c r="AP61" s="334" t="e">
        <f>AO61*$E61</f>
        <v>#VALUE!</v>
      </c>
      <c r="AQ61" s="334" t="e">
        <f>AO61*$F61</f>
        <v>#VALUE!</v>
      </c>
      <c r="AR61" s="334" t="e">
        <f>AQ61-AP61</f>
        <v>#VALUE!</v>
      </c>
      <c r="AS61" s="333" t="str">
        <f>IF($L61=$B$71,AS$3,IF($L61="","",'Investičné výdavky'!$D$22))</f>
        <v/>
      </c>
      <c r="AT61" s="334" t="e">
        <f>AS61*$E61</f>
        <v>#VALUE!</v>
      </c>
      <c r="AU61" s="334" t="e">
        <f>AS61*$F61</f>
        <v>#VALUE!</v>
      </c>
      <c r="AV61" s="334" t="e">
        <f>AU61-AT61</f>
        <v>#VALUE!</v>
      </c>
    </row>
    <row r="62" spans="1:48" s="345" customFormat="1" ht="15.6" hidden="1" x14ac:dyDescent="0.3">
      <c r="A62" s="422" t="s">
        <v>174</v>
      </c>
      <c r="B62" s="360"/>
      <c r="C62" s="361"/>
      <c r="D62" s="361"/>
      <c r="E62" s="362">
        <f>SUM(E58:E61)</f>
        <v>0</v>
      </c>
      <c r="F62" s="362">
        <f>SUM(F58:F61)</f>
        <v>0</v>
      </c>
      <c r="G62" s="362">
        <f>SUM(G58:G61)</f>
        <v>0</v>
      </c>
      <c r="H62" s="340"/>
      <c r="I62" s="340"/>
      <c r="J62" s="340"/>
      <c r="K62" s="340"/>
      <c r="L62" s="340"/>
      <c r="M62" s="340"/>
      <c r="N62" s="363" t="e">
        <f>$F55*M55+$F56*M56+$F57*M57+$F58*M58+$F59*M59+$F60*M60+$F61*M61</f>
        <v>#VALUE!</v>
      </c>
      <c r="O62" s="363"/>
      <c r="P62" s="344" t="e">
        <f>O62-N62</f>
        <v>#VALUE!</v>
      </c>
      <c r="Q62" s="340"/>
      <c r="R62" s="363" t="e">
        <f>$F55*Q55+$F56*Q56+$F57*Q57+$F58*Q58+$F59*Q59+$F60*Q60+$F61*Q61</f>
        <v>#VALUE!</v>
      </c>
      <c r="S62" s="363"/>
      <c r="T62" s="363"/>
      <c r="U62" s="340"/>
      <c r="V62" s="363" t="e">
        <f>$F55*U55+$F56*U56+$F57*U57+$F58*U58+$F59*U59+$F60*U60+$F61*U61</f>
        <v>#VALUE!</v>
      </c>
      <c r="W62" s="363"/>
      <c r="X62" s="363"/>
      <c r="Y62" s="340"/>
      <c r="Z62" s="363" t="e">
        <f>$F55*Y55+$F56*Y56+$F57*Y57+$F58*Y58+$F59*Y59+$F60*Y60+$F61*Y61</f>
        <v>#VALUE!</v>
      </c>
      <c r="AA62" s="363"/>
      <c r="AB62" s="363"/>
      <c r="AC62" s="340"/>
      <c r="AD62" s="363" t="e">
        <f>$F55*AC55+$F56*AC56+$F57*AC57+$F58*AC58+$F59*AC59+$F60*AC60+$F61*AC61</f>
        <v>#VALUE!</v>
      </c>
      <c r="AE62" s="363"/>
      <c r="AF62" s="363"/>
      <c r="AG62" s="340"/>
      <c r="AH62" s="363"/>
      <c r="AI62" s="363"/>
      <c r="AJ62" s="363"/>
      <c r="AK62" s="363"/>
      <c r="AL62" s="363"/>
      <c r="AM62" s="363"/>
      <c r="AN62" s="363"/>
      <c r="AO62" s="363"/>
      <c r="AP62" s="363"/>
      <c r="AQ62" s="363"/>
      <c r="AR62" s="363"/>
      <c r="AS62" s="363"/>
      <c r="AT62" s="363"/>
      <c r="AU62" s="363"/>
      <c r="AV62" s="363"/>
    </row>
    <row r="63" spans="1:48" hidden="1" x14ac:dyDescent="0.3">
      <c r="E63" s="366"/>
      <c r="F63" s="366"/>
      <c r="M63" s="325"/>
      <c r="N63" s="365"/>
      <c r="O63" s="365"/>
      <c r="P63" s="365"/>
      <c r="Q63" s="325"/>
      <c r="R63" s="325"/>
      <c r="S63" s="325"/>
      <c r="T63" s="325"/>
      <c r="U63" s="325"/>
      <c r="V63" s="325"/>
      <c r="W63" s="325"/>
      <c r="X63" s="325"/>
      <c r="Y63" s="325"/>
      <c r="Z63" s="325"/>
      <c r="AA63" s="325"/>
      <c r="AB63" s="325"/>
      <c r="AC63" s="325"/>
      <c r="AD63" s="325"/>
      <c r="AE63" s="325"/>
      <c r="AF63" s="325"/>
    </row>
    <row r="64" spans="1:48" hidden="1" x14ac:dyDescent="0.3">
      <c r="E64" s="366"/>
      <c r="F64" s="366"/>
      <c r="M64" s="325"/>
      <c r="N64" s="365"/>
      <c r="O64" s="365"/>
      <c r="P64" s="365"/>
      <c r="Q64" s="325"/>
      <c r="R64" s="325"/>
      <c r="S64" s="325"/>
      <c r="T64" s="325"/>
      <c r="U64" s="325"/>
      <c r="V64" s="325"/>
      <c r="W64" s="325"/>
      <c r="X64" s="325"/>
      <c r="Y64" s="325"/>
      <c r="Z64" s="325"/>
      <c r="AA64" s="325"/>
      <c r="AB64" s="325"/>
      <c r="AC64" s="325"/>
      <c r="AD64" s="325"/>
      <c r="AE64" s="325"/>
      <c r="AF64" s="325"/>
    </row>
    <row r="65" spans="1:48" hidden="1" x14ac:dyDescent="0.3">
      <c r="E65" s="366"/>
      <c r="F65" s="366"/>
      <c r="M65" s="325"/>
      <c r="N65" s="365"/>
      <c r="O65" s="365"/>
      <c r="P65" s="365"/>
      <c r="Q65" s="325"/>
      <c r="R65" s="325"/>
      <c r="S65" s="325"/>
      <c r="T65" s="325"/>
      <c r="U65" s="325"/>
      <c r="V65" s="325"/>
      <c r="W65" s="325"/>
      <c r="X65" s="325"/>
      <c r="Y65" s="325"/>
      <c r="Z65" s="325"/>
      <c r="AA65" s="325"/>
      <c r="AB65" s="325"/>
      <c r="AC65" s="325"/>
      <c r="AD65" s="325"/>
      <c r="AE65" s="325"/>
      <c r="AF65" s="325"/>
    </row>
    <row r="66" spans="1:48" s="346" customFormat="1" hidden="1" x14ac:dyDescent="0.3">
      <c r="A66" s="367" t="s">
        <v>53</v>
      </c>
      <c r="B66" s="367"/>
      <c r="C66" s="368"/>
      <c r="D66" s="368"/>
      <c r="E66" s="369">
        <f>E52+E39+E62</f>
        <v>0</v>
      </c>
      <c r="F66" s="369">
        <f>F52+F39+F62</f>
        <v>0</v>
      </c>
      <c r="G66" s="369">
        <f>G52+G39+G62</f>
        <v>0</v>
      </c>
      <c r="H66" s="367"/>
      <c r="I66" s="370"/>
      <c r="J66" s="370"/>
      <c r="K66" s="370"/>
      <c r="L66" s="370"/>
      <c r="M66" s="370"/>
      <c r="N66" s="369" t="e">
        <f>N52+O39</f>
        <v>#VALUE!</v>
      </c>
      <c r="O66" s="369"/>
      <c r="P66" s="369"/>
      <c r="Q66" s="370"/>
      <c r="R66" s="369" t="e">
        <f>R52+R39</f>
        <v>#VALUE!</v>
      </c>
      <c r="S66" s="369"/>
      <c r="T66" s="369"/>
      <c r="U66" s="370"/>
      <c r="V66" s="369" t="e">
        <f>V52+V39</f>
        <v>#VALUE!</v>
      </c>
      <c r="W66" s="369"/>
      <c r="X66" s="369"/>
      <c r="Y66" s="370"/>
      <c r="Z66" s="369" t="e">
        <f>Z52+Z39</f>
        <v>#VALUE!</v>
      </c>
      <c r="AA66" s="369"/>
      <c r="AB66" s="369"/>
      <c r="AC66" s="370"/>
      <c r="AD66" s="369" t="e">
        <f>AD52+AD39</f>
        <v>#VALUE!</v>
      </c>
      <c r="AE66" s="369"/>
      <c r="AF66" s="369"/>
      <c r="AG66" s="370"/>
      <c r="AH66" s="369"/>
      <c r="AI66" s="369"/>
      <c r="AJ66" s="369"/>
      <c r="AK66" s="369"/>
      <c r="AL66" s="369"/>
      <c r="AM66" s="369"/>
      <c r="AN66" s="369"/>
      <c r="AO66" s="369"/>
      <c r="AP66" s="369"/>
      <c r="AQ66" s="369"/>
      <c r="AR66" s="369"/>
      <c r="AS66" s="369"/>
      <c r="AT66" s="369"/>
      <c r="AU66" s="369"/>
      <c r="AV66" s="369"/>
    </row>
    <row r="67" spans="1:48" hidden="1" x14ac:dyDescent="0.3">
      <c r="E67" s="351"/>
      <c r="F67" s="351"/>
      <c r="G67" s="428">
        <v>0</v>
      </c>
      <c r="M67" s="351"/>
      <c r="Q67" s="351"/>
      <c r="R67" s="351"/>
      <c r="S67" s="351"/>
      <c r="T67" s="351"/>
      <c r="U67" s="351"/>
      <c r="V67" s="351"/>
      <c r="W67" s="351"/>
      <c r="X67" s="351"/>
      <c r="Y67" s="351"/>
      <c r="Z67" s="351"/>
      <c r="AA67" s="351"/>
      <c r="AB67" s="351"/>
      <c r="AC67" s="351"/>
      <c r="AD67" s="351"/>
      <c r="AE67" s="351"/>
      <c r="AF67" s="351"/>
      <c r="AG67" s="351"/>
      <c r="AH67" s="351"/>
      <c r="AI67" s="351"/>
      <c r="AJ67" s="351"/>
    </row>
    <row r="68" spans="1:48" hidden="1" x14ac:dyDescent="0.3">
      <c r="E68" s="351"/>
      <c r="F68" s="351"/>
      <c r="G68" s="351"/>
      <c r="M68" s="351"/>
      <c r="Q68" s="351"/>
      <c r="R68" s="351"/>
      <c r="S68" s="351"/>
      <c r="T68" s="351"/>
      <c r="U68" s="351"/>
      <c r="V68" s="351"/>
      <c r="W68" s="351"/>
      <c r="X68" s="351"/>
      <c r="Y68" s="351"/>
      <c r="Z68" s="351"/>
      <c r="AA68" s="351"/>
      <c r="AB68" s="351"/>
      <c r="AC68" s="351"/>
      <c r="AD68" s="351"/>
      <c r="AE68" s="351"/>
      <c r="AF68" s="351"/>
      <c r="AG68" s="351"/>
      <c r="AH68" s="351"/>
      <c r="AI68" s="351"/>
      <c r="AJ68" s="351"/>
    </row>
    <row r="69" spans="1:48" hidden="1" x14ac:dyDescent="0.3">
      <c r="E69" s="351"/>
      <c r="F69" s="351"/>
      <c r="G69" s="351"/>
      <c r="M69" s="351"/>
      <c r="Q69" s="351"/>
      <c r="R69" s="351"/>
      <c r="S69" s="351"/>
      <c r="T69" s="351"/>
      <c r="U69" s="351"/>
      <c r="V69" s="351"/>
      <c r="W69" s="351"/>
      <c r="X69" s="351"/>
      <c r="Y69" s="351"/>
      <c r="Z69" s="351"/>
      <c r="AA69" s="351"/>
      <c r="AB69" s="351"/>
      <c r="AC69" s="351"/>
      <c r="AD69" s="351"/>
      <c r="AE69" s="351"/>
      <c r="AF69" s="351"/>
      <c r="AG69" s="351"/>
      <c r="AH69" s="351"/>
      <c r="AI69" s="351"/>
      <c r="AJ69" s="351"/>
    </row>
    <row r="70" spans="1:48" hidden="1" x14ac:dyDescent="0.3">
      <c r="E70" s="351"/>
      <c r="F70" s="351"/>
      <c r="G70" s="351"/>
      <c r="M70" s="371" t="s">
        <v>181</v>
      </c>
      <c r="O70" s="372"/>
      <c r="P70" s="372"/>
      <c r="Q70" s="371" t="s">
        <v>181</v>
      </c>
      <c r="R70" s="372"/>
      <c r="S70" s="372"/>
      <c r="T70" s="372"/>
      <c r="U70" s="371" t="s">
        <v>181</v>
      </c>
      <c r="V70" s="372"/>
      <c r="W70" s="372"/>
      <c r="X70" s="372"/>
      <c r="Y70" s="371" t="s">
        <v>181</v>
      </c>
      <c r="Z70" s="372"/>
      <c r="AA70" s="372"/>
      <c r="AB70" s="372"/>
      <c r="AC70" s="371" t="s">
        <v>181</v>
      </c>
      <c r="AD70" s="372"/>
      <c r="AE70" s="372"/>
      <c r="AF70" s="372"/>
      <c r="AG70" s="371" t="s">
        <v>181</v>
      </c>
      <c r="AH70" s="351"/>
      <c r="AI70" s="351"/>
      <c r="AJ70" s="351"/>
      <c r="AK70" s="371" t="s">
        <v>181</v>
      </c>
      <c r="AO70" s="371" t="s">
        <v>181</v>
      </c>
      <c r="AS70" s="371" t="s">
        <v>181</v>
      </c>
    </row>
    <row r="71" spans="1:48" hidden="1" x14ac:dyDescent="0.3">
      <c r="A71" s="335" t="s">
        <v>175</v>
      </c>
      <c r="B71" s="349" t="s">
        <v>41</v>
      </c>
      <c r="C71" s="349"/>
      <c r="D71" s="349"/>
      <c r="E71" s="351">
        <f>SUMIF($L$4:$L$52,$B71,E$4:E$52)</f>
        <v>0</v>
      </c>
      <c r="F71" s="335"/>
      <c r="M71" s="351">
        <f>SUMIF($L$4:$L$52,$B71,N$4:N$52)</f>
        <v>0</v>
      </c>
      <c r="N71" s="335"/>
      <c r="O71" s="335"/>
      <c r="Q71" s="351">
        <f>SUMIF($L$4:$L$52,$B71,R$4:R$52)</f>
        <v>0</v>
      </c>
      <c r="T71" s="351"/>
      <c r="U71" s="351">
        <f>SUMIF($L$4:$L$52,$B71,V$4:V$52)</f>
        <v>0</v>
      </c>
      <c r="X71" s="351"/>
      <c r="Y71" s="351">
        <f>SUMIF($L$4:$L$52,$B71,Z$4:Z$52)</f>
        <v>0</v>
      </c>
      <c r="AB71" s="351"/>
      <c r="AC71" s="351">
        <f>SUMIF($L$4:$L$52,$B71,AD$4:AD$52)</f>
        <v>0</v>
      </c>
      <c r="AF71" s="351"/>
      <c r="AG71" s="351">
        <f>SUMIF($L$4:$L$52,$B71,AH$4:AH$52)</f>
        <v>0</v>
      </c>
      <c r="AJ71" s="351"/>
      <c r="AK71" s="351">
        <f>SUMIF($L$4:$L$52,$B71,AL$4:AL$52)</f>
        <v>0</v>
      </c>
      <c r="AO71" s="351">
        <f>SUMIF($L$4:$L$52,$B71,AP$4:AP$52)</f>
        <v>0</v>
      </c>
      <c r="AS71" s="351">
        <f>SUMIF($L$4:$L$52,$B71,AT$4:AT$52)</f>
        <v>0</v>
      </c>
    </row>
    <row r="72" spans="1:48" hidden="1" x14ac:dyDescent="0.3">
      <c r="A72" s="335" t="s">
        <v>176</v>
      </c>
      <c r="B72" s="349" t="s">
        <v>47</v>
      </c>
      <c r="C72" s="349"/>
      <c r="D72" s="349"/>
      <c r="E72" s="351">
        <f>SUMIF($L$4:$L$52,$B72,E$4:E$52)</f>
        <v>0</v>
      </c>
      <c r="F72" s="335"/>
      <c r="M72" s="351">
        <f>SUMIF($L$4:$L$52,$B72,N$4:N$52)</f>
        <v>0</v>
      </c>
      <c r="N72" s="335"/>
      <c r="O72" s="335"/>
      <c r="Q72" s="351">
        <f>SUMIF($L$4:$L$52,$B72,R$4:R$52)</f>
        <v>0</v>
      </c>
      <c r="T72" s="351"/>
      <c r="U72" s="351">
        <f>SUMIF($L$4:$L$52,$B72,V$4:V$52)</f>
        <v>0</v>
      </c>
      <c r="X72" s="351"/>
      <c r="Y72" s="351">
        <f>SUMIF($L$4:$L$52,$B72,Z$4:Z$52)</f>
        <v>0</v>
      </c>
      <c r="AB72" s="351"/>
      <c r="AC72" s="351">
        <f>SUMIF($L$4:$L$52,$B72,AD$4:AD$52)</f>
        <v>0</v>
      </c>
      <c r="AF72" s="351"/>
      <c r="AG72" s="351">
        <f>SUMIF($L$4:$L$52,$B72,AH$4:AH$52)</f>
        <v>0</v>
      </c>
      <c r="AJ72" s="351"/>
      <c r="AK72" s="351">
        <f>SUMIF($L$4:$L$52,$B72,AL$4:AL$52)</f>
        <v>0</v>
      </c>
      <c r="AO72" s="351">
        <f>SUMIF($L$4:$L$52,$B72,AP$4:AP$52)</f>
        <v>0</v>
      </c>
      <c r="AS72" s="351">
        <f>SUMIF($L$4:$L$52,$B72,AT$4:AT$52)</f>
        <v>0</v>
      </c>
    </row>
    <row r="73" spans="1:48" hidden="1" x14ac:dyDescent="0.3">
      <c r="B73" s="349"/>
      <c r="C73" s="349"/>
      <c r="D73" s="349"/>
      <c r="E73" s="351"/>
      <c r="F73" s="335"/>
      <c r="M73" s="351"/>
      <c r="N73" s="335"/>
      <c r="O73" s="335"/>
      <c r="Q73" s="351"/>
      <c r="T73" s="351"/>
      <c r="U73" s="351"/>
      <c r="X73" s="351"/>
      <c r="Y73" s="351"/>
      <c r="AB73" s="351"/>
      <c r="AC73" s="351"/>
      <c r="AF73" s="351"/>
      <c r="AG73" s="351"/>
      <c r="AJ73" s="351"/>
      <c r="AK73" s="351"/>
      <c r="AO73" s="351"/>
      <c r="AS73" s="351"/>
    </row>
    <row r="74" spans="1:48" hidden="1" x14ac:dyDescent="0.3">
      <c r="A74" s="335" t="s">
        <v>179</v>
      </c>
      <c r="B74" s="349" t="s">
        <v>41</v>
      </c>
      <c r="C74" s="349"/>
      <c r="D74" s="349"/>
      <c r="E74" s="351">
        <f>SUMIF($L$55:$L$62,$B74,E$55:E$62)</f>
        <v>0</v>
      </c>
      <c r="F74" s="335"/>
      <c r="M74" s="351">
        <f>SUMIF($L$58:$L$62,$B74,N$58:N$62)</f>
        <v>0</v>
      </c>
      <c r="N74" s="335"/>
      <c r="O74" s="335"/>
      <c r="Q74" s="351">
        <f>SUMIF($L$58:$L$62,$B74,R$58:R$62)</f>
        <v>0</v>
      </c>
      <c r="T74" s="351"/>
      <c r="U74" s="351">
        <f>SUMIF($L$58:$L$62,$B74,V$58:V$62)</f>
        <v>0</v>
      </c>
      <c r="X74" s="351"/>
      <c r="Y74" s="351">
        <f>SUMIF($L$58:$L$62,$B74,Z$58:Z$62)</f>
        <v>0</v>
      </c>
      <c r="AB74" s="351"/>
      <c r="AC74" s="351">
        <f>SUMIF($L$58:$L$62,$B74,AD$58:AD$62)</f>
        <v>0</v>
      </c>
      <c r="AF74" s="351"/>
      <c r="AG74" s="351">
        <f>SUMIF($L$58:$L$62,$B74,AH$58:AH$62)</f>
        <v>0</v>
      </c>
      <c r="AJ74" s="351"/>
      <c r="AK74" s="351">
        <f>SUMIF($L$58:$L$62,$B74,AL$58:AL$62)</f>
        <v>0</v>
      </c>
      <c r="AO74" s="351">
        <f>SUMIF($L$58:$L$62,$B74,AP$58:AP$62)</f>
        <v>0</v>
      </c>
      <c r="AS74" s="351">
        <f>SUMIF($L$58:$L$62,$B74,AT$58:AT$62)</f>
        <v>0</v>
      </c>
    </row>
    <row r="75" spans="1:48" hidden="1" x14ac:dyDescent="0.3">
      <c r="A75" s="335" t="s">
        <v>180</v>
      </c>
      <c r="B75" s="349" t="s">
        <v>47</v>
      </c>
      <c r="C75" s="349"/>
      <c r="D75" s="349"/>
      <c r="E75" s="351">
        <f>SUMIF($L$55:$L$62,$B75,E$55:E$62)</f>
        <v>0</v>
      </c>
      <c r="F75" s="335"/>
      <c r="M75" s="351">
        <f>SUMIF($L$58:$L$62,$B75,N$58:N$62)</f>
        <v>0</v>
      </c>
      <c r="N75" s="335"/>
      <c r="O75" s="335"/>
      <c r="Q75" s="351">
        <f>SUMIF($L$58:$L$62,$B75,R$58:R$62)</f>
        <v>0</v>
      </c>
      <c r="T75" s="351"/>
      <c r="U75" s="351">
        <f>SUMIF($L$58:$L$62,$B75,V$58:V$62)</f>
        <v>0</v>
      </c>
      <c r="X75" s="351"/>
      <c r="Y75" s="351">
        <f>SUMIF($L$58:$L$62,$B75,Z$58:Z$62)</f>
        <v>0</v>
      </c>
      <c r="AB75" s="351"/>
      <c r="AC75" s="351">
        <f>SUMIF($L$58:$L$62,$B75,AD$58:AD$62)</f>
        <v>0</v>
      </c>
      <c r="AF75" s="351"/>
      <c r="AG75" s="351">
        <f>SUMIF($L$58:$L$62,$B75,AH$58:AH$62)</f>
        <v>0</v>
      </c>
      <c r="AJ75" s="351"/>
      <c r="AK75" s="351">
        <f>SUMIF($L$58:$L$62,$B75,AL$58:AL$62)</f>
        <v>0</v>
      </c>
      <c r="AO75" s="351">
        <f>SUMIF($L$58:$L$62,$B75,AP$58:AP$62)</f>
        <v>0</v>
      </c>
      <c r="AS75" s="351">
        <f>SUMIF($L$58:$L$62,$B75,AT$58:AT$62)</f>
        <v>0</v>
      </c>
    </row>
    <row r="76" spans="1:48" hidden="1" x14ac:dyDescent="0.3">
      <c r="E76" s="351"/>
      <c r="F76" s="335"/>
      <c r="M76" s="351"/>
      <c r="N76" s="335"/>
      <c r="O76" s="335"/>
      <c r="Q76" s="351"/>
      <c r="T76" s="351"/>
      <c r="U76" s="351"/>
      <c r="X76" s="351"/>
      <c r="Y76" s="351"/>
      <c r="AB76" s="351"/>
      <c r="AC76" s="351"/>
      <c r="AF76" s="351"/>
      <c r="AG76" s="351"/>
      <c r="AJ76" s="351"/>
      <c r="AK76" s="351"/>
      <c r="AO76" s="351"/>
      <c r="AS76" s="351"/>
    </row>
    <row r="77" spans="1:48" hidden="1" x14ac:dyDescent="0.3">
      <c r="A77" s="335" t="s">
        <v>177</v>
      </c>
      <c r="E77" s="351">
        <f>E71+E74</f>
        <v>0</v>
      </c>
      <c r="F77" s="335"/>
      <c r="M77" s="351">
        <f>M71+M74</f>
        <v>0</v>
      </c>
      <c r="N77" s="335"/>
      <c r="O77" s="335"/>
      <c r="Q77" s="351">
        <f>Q71+Q74</f>
        <v>0</v>
      </c>
      <c r="T77" s="351"/>
      <c r="U77" s="351">
        <f>U71+U74</f>
        <v>0</v>
      </c>
      <c r="X77" s="351"/>
      <c r="Y77" s="351">
        <f>Y71+Y74</f>
        <v>0</v>
      </c>
      <c r="AB77" s="351"/>
      <c r="AC77" s="351">
        <f>AC71+AC74</f>
        <v>0</v>
      </c>
      <c r="AF77" s="351"/>
      <c r="AG77" s="351">
        <f>AG71+AG74</f>
        <v>0</v>
      </c>
      <c r="AJ77" s="351"/>
      <c r="AK77" s="351">
        <f>AK71+AK74</f>
        <v>0</v>
      </c>
      <c r="AO77" s="351">
        <f>AO71+AO74</f>
        <v>0</v>
      </c>
      <c r="AS77" s="351">
        <f>AS71+AS74</f>
        <v>0</v>
      </c>
    </row>
    <row r="78" spans="1:48" hidden="1" x14ac:dyDescent="0.3">
      <c r="A78" s="335" t="s">
        <v>178</v>
      </c>
      <c r="E78" s="351">
        <f>E72+E75</f>
        <v>0</v>
      </c>
      <c r="F78" s="335"/>
      <c r="M78" s="351">
        <f>M72+M75</f>
        <v>0</v>
      </c>
      <c r="N78" s="335"/>
      <c r="O78" s="335"/>
      <c r="Q78" s="351">
        <f>Q72+Q75</f>
        <v>0</v>
      </c>
      <c r="T78" s="351"/>
      <c r="U78" s="351">
        <f>U72+U75</f>
        <v>0</v>
      </c>
      <c r="X78" s="351"/>
      <c r="Y78" s="351">
        <f>Y72+Y75</f>
        <v>0</v>
      </c>
      <c r="AB78" s="351"/>
      <c r="AC78" s="351">
        <f>AC72+AC75</f>
        <v>0</v>
      </c>
      <c r="AF78" s="351"/>
      <c r="AG78" s="351">
        <f>AG72+AG75</f>
        <v>0</v>
      </c>
      <c r="AJ78" s="351"/>
      <c r="AK78" s="351">
        <f>AK72+AK75</f>
        <v>0</v>
      </c>
      <c r="AO78" s="351">
        <f>AO72+AO75</f>
        <v>0</v>
      </c>
      <c r="AS78" s="351">
        <f>AS72+AS75</f>
        <v>0</v>
      </c>
    </row>
    <row r="79" spans="1:48" hidden="1" x14ac:dyDescent="0.3">
      <c r="E79" s="351"/>
      <c r="F79" s="351"/>
      <c r="G79" s="351"/>
      <c r="M79" s="351"/>
      <c r="O79" s="335"/>
      <c r="Q79" s="351"/>
      <c r="R79" s="351"/>
      <c r="S79" s="351"/>
      <c r="T79" s="351"/>
      <c r="U79" s="351"/>
      <c r="V79" s="351"/>
      <c r="W79" s="351"/>
      <c r="X79" s="351"/>
      <c r="Y79" s="351"/>
      <c r="Z79" s="351"/>
      <c r="AA79" s="351"/>
      <c r="AB79" s="351"/>
      <c r="AC79" s="351"/>
      <c r="AD79" s="351"/>
      <c r="AE79" s="351"/>
      <c r="AF79" s="351"/>
      <c r="AG79" s="351"/>
      <c r="AH79" s="351"/>
      <c r="AI79" s="351"/>
      <c r="AJ79" s="351"/>
    </row>
    <row r="80" spans="1:48" hidden="1" x14ac:dyDescent="0.3">
      <c r="E80" s="351"/>
      <c r="F80" s="335"/>
      <c r="G80" s="351"/>
      <c r="M80" s="371" t="s">
        <v>182</v>
      </c>
      <c r="Q80" s="371" t="s">
        <v>182</v>
      </c>
      <c r="R80" s="351"/>
      <c r="S80" s="351"/>
      <c r="T80" s="351"/>
      <c r="U80" s="371" t="s">
        <v>182</v>
      </c>
      <c r="V80" s="351"/>
      <c r="W80" s="351"/>
      <c r="X80" s="351"/>
      <c r="Y80" s="371" t="s">
        <v>182</v>
      </c>
      <c r="Z80" s="351"/>
      <c r="AA80" s="351"/>
      <c r="AB80" s="351"/>
      <c r="AC80" s="371" t="s">
        <v>182</v>
      </c>
      <c r="AD80" s="351"/>
      <c r="AE80" s="351"/>
      <c r="AF80" s="351"/>
      <c r="AG80" s="371" t="s">
        <v>182</v>
      </c>
      <c r="AH80" s="351"/>
      <c r="AI80" s="351"/>
      <c r="AJ80" s="351"/>
      <c r="AK80" s="371" t="s">
        <v>182</v>
      </c>
      <c r="AO80" s="371" t="s">
        <v>182</v>
      </c>
      <c r="AS80" s="371" t="s">
        <v>182</v>
      </c>
    </row>
    <row r="81" spans="1:45" hidden="1" x14ac:dyDescent="0.3">
      <c r="A81" s="335" t="s">
        <v>175</v>
      </c>
      <c r="B81" s="349" t="s">
        <v>41</v>
      </c>
      <c r="C81" s="349"/>
      <c r="D81" s="349"/>
      <c r="E81" s="351"/>
      <c r="F81" s="351">
        <f>SUMIF($L$4:$L$52,$B71,F$4:F$52)</f>
        <v>0</v>
      </c>
      <c r="G81" s="351"/>
      <c r="M81" s="351">
        <f>SUMIF($L$4:$L$52,$B71,O$4:O$52)</f>
        <v>0</v>
      </c>
      <c r="Q81" s="351">
        <f>SUMIF($L$4:$L$52,$B71,S$4:S$52)</f>
        <v>0</v>
      </c>
      <c r="R81" s="351"/>
      <c r="S81" s="351"/>
      <c r="T81" s="351"/>
      <c r="U81" s="351">
        <f>SUMIF($L$4:$L$52,$B71,W$4:W$52)</f>
        <v>0</v>
      </c>
      <c r="V81" s="351"/>
      <c r="W81" s="351"/>
      <c r="X81" s="351"/>
      <c r="Y81" s="351">
        <f>SUMIF($L$4:$L$52,$B71,AA$4:AA$52)</f>
        <v>0</v>
      </c>
      <c r="Z81" s="351"/>
      <c r="AA81" s="351"/>
      <c r="AB81" s="351"/>
      <c r="AC81" s="351">
        <f>SUMIF($L$4:$L$52,$B71,AE$4:AE$52)</f>
        <v>0</v>
      </c>
      <c r="AD81" s="351"/>
      <c r="AE81" s="351"/>
      <c r="AF81" s="351"/>
      <c r="AG81" s="351">
        <f>SUMIF($L$4:$L$52,$B71,AI$4:AI$52)</f>
        <v>0</v>
      </c>
      <c r="AH81" s="351"/>
      <c r="AI81" s="351"/>
      <c r="AJ81" s="351"/>
      <c r="AK81" s="351">
        <f>SUMIF($L$4:$L$52,$B71,AM$4:AM$52)</f>
        <v>0</v>
      </c>
      <c r="AO81" s="351">
        <f>SUMIF($L$4:$L$52,$B71,AQ$4:AQ$52)</f>
        <v>0</v>
      </c>
      <c r="AS81" s="351">
        <f>SUMIF($L$4:$L$52,$B71,AU$4:AU$52)</f>
        <v>0</v>
      </c>
    </row>
    <row r="82" spans="1:45" hidden="1" x14ac:dyDescent="0.3">
      <c r="A82" s="335" t="s">
        <v>176</v>
      </c>
      <c r="B82" s="349" t="s">
        <v>47</v>
      </c>
      <c r="C82" s="349"/>
      <c r="D82" s="349"/>
      <c r="E82" s="351"/>
      <c r="F82" s="351">
        <f>SUMIF($L$4:$L$52,$B72,F$4:F$52)</f>
        <v>0</v>
      </c>
      <c r="G82" s="351"/>
      <c r="M82" s="351">
        <f>SUMIF($L$4:$L$52,$B72,O$4:O$52)</f>
        <v>0</v>
      </c>
      <c r="Q82" s="351">
        <f>SUMIF($L$4:$L$52,$B72,S$4:S$52)</f>
        <v>0</v>
      </c>
      <c r="R82" s="351"/>
      <c r="S82" s="351"/>
      <c r="T82" s="351"/>
      <c r="U82" s="351">
        <f>SUMIF($L$4:$L$52,$B72,W$4:W$52)</f>
        <v>0</v>
      </c>
      <c r="V82" s="351"/>
      <c r="W82" s="351"/>
      <c r="X82" s="351"/>
      <c r="Y82" s="351">
        <f>SUMIF($L$4:$L$52,$B72,AA$4:AA$52)</f>
        <v>0</v>
      </c>
      <c r="Z82" s="351"/>
      <c r="AA82" s="351"/>
      <c r="AB82" s="351"/>
      <c r="AC82" s="351">
        <f>SUMIF($L$4:$L$52,$B72,AE$4:AE$52)</f>
        <v>0</v>
      </c>
      <c r="AD82" s="351"/>
      <c r="AE82" s="351"/>
      <c r="AF82" s="351"/>
      <c r="AG82" s="351">
        <f>SUMIF($L$4:$L$52,$B72,AI$4:AI$52)</f>
        <v>0</v>
      </c>
      <c r="AH82" s="351"/>
      <c r="AI82" s="351"/>
      <c r="AJ82" s="351"/>
      <c r="AK82" s="351">
        <f>SUMIF($L$4:$L$52,$B72,AM$4:AM$52)</f>
        <v>0</v>
      </c>
      <c r="AO82" s="351">
        <f>SUMIF($L$4:$L$52,$B72,AQ$4:AQ$52)</f>
        <v>0</v>
      </c>
      <c r="AS82" s="351">
        <f>SUMIF($L$4:$L$52,$B72,AU$4:AU$52)</f>
        <v>0</v>
      </c>
    </row>
    <row r="83" spans="1:45" hidden="1" x14ac:dyDescent="0.3">
      <c r="B83" s="349"/>
      <c r="C83" s="349"/>
      <c r="D83" s="349"/>
      <c r="E83" s="351"/>
      <c r="F83" s="351"/>
      <c r="G83" s="351"/>
      <c r="M83" s="351"/>
      <c r="Q83" s="351"/>
      <c r="R83" s="351"/>
      <c r="S83" s="351"/>
      <c r="T83" s="351"/>
      <c r="U83" s="351"/>
      <c r="V83" s="351"/>
      <c r="W83" s="351"/>
      <c r="X83" s="351"/>
      <c r="Y83" s="351"/>
      <c r="Z83" s="351"/>
      <c r="AA83" s="351"/>
      <c r="AB83" s="351"/>
      <c r="AC83" s="351"/>
      <c r="AD83" s="351"/>
      <c r="AE83" s="351"/>
      <c r="AF83" s="351"/>
      <c r="AG83" s="351"/>
      <c r="AH83" s="351"/>
      <c r="AI83" s="351"/>
      <c r="AJ83" s="351"/>
      <c r="AK83" s="351"/>
      <c r="AO83" s="351"/>
      <c r="AS83" s="351"/>
    </row>
    <row r="84" spans="1:45" hidden="1" x14ac:dyDescent="0.3">
      <c r="A84" s="335" t="s">
        <v>179</v>
      </c>
      <c r="B84" s="349" t="s">
        <v>41</v>
      </c>
      <c r="C84" s="349"/>
      <c r="D84" s="349"/>
      <c r="E84" s="351"/>
      <c r="F84" s="351">
        <f>SUMIF($L$55:$L$62,$B74,F$55:F$62)</f>
        <v>0</v>
      </c>
      <c r="G84" s="351"/>
      <c r="M84" s="351">
        <f>SUMIF($L$58:$L$62,$B74,O$58:O$62)</f>
        <v>0</v>
      </c>
      <c r="Q84" s="351">
        <f>SUMIF($L$58:$L$62,$B74,S$58:S$62)</f>
        <v>0</v>
      </c>
      <c r="R84" s="351"/>
      <c r="S84" s="351"/>
      <c r="T84" s="351"/>
      <c r="U84" s="351">
        <f>SUMIF($L$58:$L$62,$B74,W$58:W$62)</f>
        <v>0</v>
      </c>
      <c r="V84" s="351"/>
      <c r="W84" s="351"/>
      <c r="X84" s="351"/>
      <c r="Y84" s="351">
        <f>SUMIF($L$58:$L$62,$B74,AA$58:AA$62)</f>
        <v>0</v>
      </c>
      <c r="Z84" s="351"/>
      <c r="AA84" s="351"/>
      <c r="AB84" s="351"/>
      <c r="AC84" s="351">
        <f>SUMIF($L$58:$L$62,$B74,AE$58:AE$62)</f>
        <v>0</v>
      </c>
      <c r="AD84" s="351"/>
      <c r="AE84" s="351"/>
      <c r="AF84" s="351"/>
      <c r="AG84" s="351">
        <f>SUMIF($L$58:$L$62,$B74,AI$58:AI$62)</f>
        <v>0</v>
      </c>
      <c r="AH84" s="351"/>
      <c r="AI84" s="351"/>
      <c r="AJ84" s="351"/>
      <c r="AK84" s="351">
        <f>SUMIF($L$58:$L$62,$B74,AM$58:AM$62)</f>
        <v>0</v>
      </c>
      <c r="AO84" s="351">
        <f>SUMIF($L$58:$L$62,$B74,AQ$58:AQ$62)</f>
        <v>0</v>
      </c>
      <c r="AS84" s="351">
        <f>SUMIF($L$58:$L$62,$B74,AU$58:AU$62)</f>
        <v>0</v>
      </c>
    </row>
    <row r="85" spans="1:45" hidden="1" x14ac:dyDescent="0.3">
      <c r="A85" s="335" t="s">
        <v>180</v>
      </c>
      <c r="B85" s="349" t="s">
        <v>47</v>
      </c>
      <c r="C85" s="349"/>
      <c r="D85" s="349"/>
      <c r="E85" s="351"/>
      <c r="F85" s="351">
        <f>SUMIF($L$55:$L$62,$B75,F$55:F$62)</f>
        <v>0</v>
      </c>
      <c r="G85" s="351"/>
      <c r="M85" s="351">
        <f>SUMIF($L$58:$L$62,$B75,O$58:O$62)</f>
        <v>0</v>
      </c>
      <c r="Q85" s="351">
        <f>SUMIF($L$58:$L$62,$B75,S$58:S$62)</f>
        <v>0</v>
      </c>
      <c r="R85" s="351"/>
      <c r="S85" s="351"/>
      <c r="T85" s="351"/>
      <c r="U85" s="351">
        <f>SUMIF($L$58:$L$62,$B75,W$58:W$62)</f>
        <v>0</v>
      </c>
      <c r="V85" s="351"/>
      <c r="W85" s="351"/>
      <c r="X85" s="351"/>
      <c r="Y85" s="351">
        <f>SUMIF($L$58:$L$62,$B75,AA$58:AA$62)</f>
        <v>0</v>
      </c>
      <c r="Z85" s="351"/>
      <c r="AA85" s="351"/>
      <c r="AB85" s="351"/>
      <c r="AC85" s="351">
        <f>SUMIF($L$58:$L$62,$B75,AE$58:AE$62)</f>
        <v>0</v>
      </c>
      <c r="AD85" s="351"/>
      <c r="AE85" s="351"/>
      <c r="AF85" s="351"/>
      <c r="AG85" s="351">
        <f>SUMIF($L$58:$L$62,$B75,AI$58:AI$62)</f>
        <v>0</v>
      </c>
      <c r="AH85" s="351"/>
      <c r="AI85" s="351"/>
      <c r="AJ85" s="351"/>
      <c r="AK85" s="351">
        <f>SUMIF($L$58:$L$62,$B75,AM$58:AM$62)</f>
        <v>0</v>
      </c>
      <c r="AO85" s="351">
        <f>SUMIF($L$58:$L$62,$B75,AQ$58:AQ$62)</f>
        <v>0</v>
      </c>
      <c r="AS85" s="351">
        <f>SUMIF($L$58:$L$62,$B75,AU$58:AU$62)</f>
        <v>0</v>
      </c>
    </row>
    <row r="86" spans="1:45" hidden="1" x14ac:dyDescent="0.3">
      <c r="E86" s="351"/>
      <c r="F86" s="351"/>
      <c r="G86" s="351"/>
      <c r="M86" s="351"/>
      <c r="Q86" s="351"/>
      <c r="R86" s="351"/>
      <c r="S86" s="351"/>
      <c r="T86" s="351"/>
      <c r="U86" s="351"/>
      <c r="V86" s="351"/>
      <c r="W86" s="351"/>
      <c r="X86" s="351"/>
      <c r="Y86" s="351"/>
      <c r="Z86" s="351"/>
      <c r="AA86" s="351"/>
      <c r="AB86" s="351"/>
      <c r="AC86" s="351"/>
      <c r="AD86" s="351"/>
      <c r="AE86" s="351"/>
      <c r="AF86" s="351"/>
      <c r="AG86" s="351"/>
      <c r="AH86" s="351"/>
      <c r="AI86" s="351"/>
      <c r="AJ86" s="351"/>
      <c r="AK86" s="351"/>
      <c r="AO86" s="351"/>
      <c r="AS86" s="351"/>
    </row>
    <row r="87" spans="1:45" hidden="1" x14ac:dyDescent="0.3">
      <c r="A87" s="335" t="s">
        <v>177</v>
      </c>
      <c r="E87" s="351"/>
      <c r="F87" s="351">
        <f>F81+F84</f>
        <v>0</v>
      </c>
      <c r="G87" s="351"/>
      <c r="M87" s="351">
        <f>M81+M84</f>
        <v>0</v>
      </c>
      <c r="Q87" s="351">
        <f>Q81+Q84</f>
        <v>0</v>
      </c>
      <c r="R87" s="351"/>
      <c r="S87" s="351"/>
      <c r="T87" s="351"/>
      <c r="U87" s="351">
        <f>U81+U84</f>
        <v>0</v>
      </c>
      <c r="V87" s="351"/>
      <c r="W87" s="351"/>
      <c r="X87" s="351"/>
      <c r="Y87" s="351">
        <f>Y81+Y84</f>
        <v>0</v>
      </c>
      <c r="Z87" s="351"/>
      <c r="AA87" s="351"/>
      <c r="AB87" s="351"/>
      <c r="AC87" s="351">
        <f>AC81+AC84</f>
        <v>0</v>
      </c>
      <c r="AD87" s="351"/>
      <c r="AE87" s="351"/>
      <c r="AF87" s="351"/>
      <c r="AG87" s="351">
        <f>AG81+AG84</f>
        <v>0</v>
      </c>
      <c r="AH87" s="351"/>
      <c r="AI87" s="351"/>
      <c r="AJ87" s="351"/>
      <c r="AK87" s="351">
        <f>AK81+AK84</f>
        <v>0</v>
      </c>
      <c r="AO87" s="351">
        <f>AO81+AO84</f>
        <v>0</v>
      </c>
      <c r="AS87" s="351">
        <f>AS81+AS84</f>
        <v>0</v>
      </c>
    </row>
    <row r="88" spans="1:45" hidden="1" x14ac:dyDescent="0.3">
      <c r="A88" s="335" t="s">
        <v>178</v>
      </c>
      <c r="E88" s="351"/>
      <c r="F88" s="351">
        <f>F82+F85</f>
        <v>0</v>
      </c>
      <c r="G88" s="351"/>
      <c r="M88" s="351">
        <f>M82+M85</f>
        <v>0</v>
      </c>
      <c r="Q88" s="351">
        <f>Q82+Q85</f>
        <v>0</v>
      </c>
      <c r="R88" s="351"/>
      <c r="S88" s="351"/>
      <c r="T88" s="351"/>
      <c r="U88" s="351">
        <f>U82+U85</f>
        <v>0</v>
      </c>
      <c r="V88" s="351"/>
      <c r="W88" s="351"/>
      <c r="X88" s="351"/>
      <c r="Y88" s="351">
        <f>Y82+Y85</f>
        <v>0</v>
      </c>
      <c r="Z88" s="351"/>
      <c r="AA88" s="351"/>
      <c r="AB88" s="351"/>
      <c r="AC88" s="351">
        <f>AC82+AC85</f>
        <v>0</v>
      </c>
      <c r="AD88" s="351"/>
      <c r="AE88" s="351"/>
      <c r="AF88" s="351"/>
      <c r="AG88" s="351">
        <f>AG82+AG85</f>
        <v>0</v>
      </c>
      <c r="AH88" s="351"/>
      <c r="AI88" s="351"/>
      <c r="AJ88" s="351"/>
      <c r="AK88" s="351">
        <f>AK82+AK85</f>
        <v>0</v>
      </c>
      <c r="AO88" s="351">
        <f>AO82+AO85</f>
        <v>0</v>
      </c>
      <c r="AS88" s="351">
        <f>AS82+AS85</f>
        <v>0</v>
      </c>
    </row>
    <row r="89" spans="1:45" hidden="1" x14ac:dyDescent="0.3">
      <c r="E89" s="351"/>
      <c r="F89" s="351"/>
      <c r="G89" s="351"/>
      <c r="M89" s="351"/>
      <c r="Q89" s="351"/>
      <c r="R89" s="351"/>
      <c r="S89" s="351"/>
      <c r="T89" s="351"/>
      <c r="U89" s="351"/>
      <c r="V89" s="351"/>
      <c r="W89" s="351"/>
      <c r="X89" s="351"/>
      <c r="Y89" s="351"/>
      <c r="Z89" s="351"/>
      <c r="AA89" s="351"/>
      <c r="AB89" s="351"/>
      <c r="AC89" s="351"/>
      <c r="AD89" s="351"/>
      <c r="AE89" s="351"/>
      <c r="AF89" s="351"/>
      <c r="AG89" s="351"/>
      <c r="AH89" s="351"/>
      <c r="AI89" s="351"/>
      <c r="AJ89" s="351"/>
      <c r="AK89" s="351"/>
      <c r="AO89" s="351"/>
      <c r="AS89" s="351"/>
    </row>
    <row r="90" spans="1:45" hidden="1" x14ac:dyDescent="0.3">
      <c r="E90" s="351"/>
      <c r="F90" s="351"/>
      <c r="G90" s="351"/>
      <c r="M90" s="371" t="s">
        <v>113</v>
      </c>
      <c r="Q90" s="371" t="s">
        <v>113</v>
      </c>
      <c r="R90" s="351"/>
      <c r="S90" s="351"/>
      <c r="T90" s="351"/>
      <c r="U90" s="371" t="s">
        <v>113</v>
      </c>
      <c r="V90" s="351"/>
      <c r="W90" s="351"/>
      <c r="X90" s="351"/>
      <c r="Y90" s="371" t="s">
        <v>113</v>
      </c>
      <c r="Z90" s="351"/>
      <c r="AA90" s="351"/>
      <c r="AB90" s="351"/>
      <c r="AC90" s="371" t="s">
        <v>113</v>
      </c>
      <c r="AD90" s="351"/>
      <c r="AE90" s="351"/>
      <c r="AF90" s="351"/>
      <c r="AG90" s="371" t="s">
        <v>113</v>
      </c>
      <c r="AH90" s="351"/>
      <c r="AI90" s="351"/>
      <c r="AJ90" s="351"/>
      <c r="AK90" s="371" t="s">
        <v>113</v>
      </c>
      <c r="AO90" s="371" t="s">
        <v>113</v>
      </c>
      <c r="AS90" s="371" t="s">
        <v>113</v>
      </c>
    </row>
    <row r="91" spans="1:45" hidden="1" x14ac:dyDescent="0.3">
      <c r="A91" s="335" t="s">
        <v>175</v>
      </c>
      <c r="B91" s="349" t="s">
        <v>41</v>
      </c>
      <c r="C91" s="349"/>
      <c r="D91" s="349"/>
      <c r="E91" s="351"/>
      <c r="F91" s="351"/>
      <c r="G91" s="351">
        <f>SUMIF($L$4:$L$52,$B71,G$4:G$52)</f>
        <v>0</v>
      </c>
      <c r="M91" s="351">
        <f>SUMIF($L$4:$L$52,$B71,P$4:P$52)</f>
        <v>0</v>
      </c>
      <c r="Q91" s="351">
        <f>SUMIF($L$4:$L$52,$B71,T$4:T$52)</f>
        <v>0</v>
      </c>
      <c r="R91" s="351"/>
      <c r="S91" s="351"/>
      <c r="T91" s="351"/>
      <c r="U91" s="351">
        <f>SUMIF($L$4:$L$52,$B71,X$4:X$52)</f>
        <v>0</v>
      </c>
      <c r="V91" s="351"/>
      <c r="W91" s="351"/>
      <c r="X91" s="351"/>
      <c r="Y91" s="351">
        <f>SUMIF($L$4:$L$52,$B71,AB$4:AB$52)</f>
        <v>0</v>
      </c>
      <c r="Z91" s="351"/>
      <c r="AA91" s="351"/>
      <c r="AB91" s="351"/>
      <c r="AC91" s="351">
        <f>SUMIF($L$4:$L$52,$B71,AF$4:AF$52)</f>
        <v>0</v>
      </c>
      <c r="AD91" s="351"/>
      <c r="AE91" s="351"/>
      <c r="AF91" s="351"/>
      <c r="AG91" s="351">
        <f>SUMIF($L$4:$L$52,$B71,AJ$4:AJ$52)</f>
        <v>0</v>
      </c>
      <c r="AH91" s="351"/>
      <c r="AI91" s="351"/>
      <c r="AJ91" s="351"/>
      <c r="AK91" s="351">
        <f>SUMIF($L$4:$L$52,$B71,AN$4:AN$52)</f>
        <v>0</v>
      </c>
      <c r="AO91" s="351">
        <f>SUMIF($L$4:$L$52,$B71,AR$4:AR$52)</f>
        <v>0</v>
      </c>
      <c r="AS91" s="351">
        <f>SUMIF($L$4:$L$52,$B71,AV$4:AV$52)</f>
        <v>0</v>
      </c>
    </row>
    <row r="92" spans="1:45" hidden="1" x14ac:dyDescent="0.3">
      <c r="A92" s="335" t="s">
        <v>176</v>
      </c>
      <c r="B92" s="349" t="s">
        <v>47</v>
      </c>
      <c r="C92" s="349"/>
      <c r="D92" s="349"/>
      <c r="E92" s="351"/>
      <c r="F92" s="351"/>
      <c r="G92" s="351">
        <f>SUMIF($L$4:$L$52,$B72,G$4:G$52)</f>
        <v>0</v>
      </c>
      <c r="M92" s="351">
        <f>SUMIF($L$4:$L$52,$B72,P$4:P$52)</f>
        <v>0</v>
      </c>
      <c r="Q92" s="351">
        <f>SUMIF($L$4:$L$52,$B72,T$4:T$52)</f>
        <v>0</v>
      </c>
      <c r="R92" s="351"/>
      <c r="S92" s="351"/>
      <c r="T92" s="351"/>
      <c r="U92" s="351">
        <f>SUMIF($L$4:$L$52,$B72,X$4:X$52)</f>
        <v>0</v>
      </c>
      <c r="V92" s="351"/>
      <c r="W92" s="351"/>
      <c r="X92" s="351"/>
      <c r="Y92" s="351">
        <f>SUMIF($L$4:$L$52,$B72,AB$4:AB$52)</f>
        <v>0</v>
      </c>
      <c r="Z92" s="351"/>
      <c r="AA92" s="351"/>
      <c r="AB92" s="351"/>
      <c r="AC92" s="351">
        <f>SUMIF($L$4:$L$52,$B72,AF$4:AF$52)</f>
        <v>0</v>
      </c>
      <c r="AD92" s="351"/>
      <c r="AE92" s="351"/>
      <c r="AF92" s="351"/>
      <c r="AG92" s="351">
        <f>SUMIF($L$4:$L$52,$B72,AJ$4:AJ$52)</f>
        <v>0</v>
      </c>
      <c r="AH92" s="351"/>
      <c r="AI92" s="351"/>
      <c r="AJ92" s="351"/>
      <c r="AK92" s="351">
        <f>SUMIF($L$4:$L$52,$B72,AN$4:AN$52)</f>
        <v>0</v>
      </c>
      <c r="AO92" s="351">
        <f>SUMIF($L$4:$L$52,$B72,AR$4:AR$52)</f>
        <v>0</v>
      </c>
      <c r="AS92" s="351">
        <f>SUMIF($L$4:$L$52,$B72,AV$4:AV$52)</f>
        <v>0</v>
      </c>
    </row>
    <row r="93" spans="1:45" hidden="1" x14ac:dyDescent="0.3">
      <c r="B93" s="349"/>
      <c r="C93" s="349"/>
      <c r="D93" s="349"/>
      <c r="E93" s="351"/>
      <c r="F93" s="351"/>
      <c r="G93" s="351"/>
      <c r="M93" s="351"/>
      <c r="Q93" s="351"/>
      <c r="R93" s="351"/>
      <c r="S93" s="351"/>
      <c r="T93" s="351"/>
      <c r="U93" s="351"/>
      <c r="V93" s="351"/>
      <c r="W93" s="351"/>
      <c r="X93" s="351"/>
      <c r="Y93" s="351"/>
      <c r="Z93" s="351"/>
      <c r="AA93" s="351"/>
      <c r="AB93" s="351"/>
      <c r="AC93" s="351"/>
      <c r="AD93" s="351"/>
      <c r="AE93" s="351"/>
      <c r="AF93" s="351"/>
      <c r="AG93" s="351"/>
      <c r="AH93" s="351"/>
      <c r="AI93" s="351"/>
      <c r="AJ93" s="351"/>
      <c r="AK93" s="351"/>
      <c r="AO93" s="351"/>
      <c r="AS93" s="351"/>
    </row>
    <row r="94" spans="1:45" hidden="1" x14ac:dyDescent="0.3">
      <c r="A94" s="335" t="s">
        <v>179</v>
      </c>
      <c r="B94" s="349" t="s">
        <v>41</v>
      </c>
      <c r="C94" s="349"/>
      <c r="D94" s="349"/>
      <c r="E94" s="351"/>
      <c r="F94" s="351"/>
      <c r="G94" s="351">
        <f>SUMIF($L$55:$L$62,$B74,G$55:G$62)</f>
        <v>0</v>
      </c>
      <c r="M94" s="351">
        <f>SUMIF($L$58:$L$62,$B74,P$58:P$62)</f>
        <v>0</v>
      </c>
      <c r="Q94" s="351">
        <f>SUMIF($L$58:$L$62,$B74,T$58:T$62)</f>
        <v>0</v>
      </c>
      <c r="R94" s="351"/>
      <c r="S94" s="351"/>
      <c r="T94" s="351"/>
      <c r="U94" s="351">
        <f>SUMIF($L$58:$L$62,$B74,X$58:X$62)</f>
        <v>0</v>
      </c>
      <c r="V94" s="351"/>
      <c r="W94" s="351"/>
      <c r="X94" s="351"/>
      <c r="Y94" s="351">
        <f>SUMIF($L$58:$L$62,$B74,AB$58:AB$62)</f>
        <v>0</v>
      </c>
      <c r="Z94" s="351"/>
      <c r="AA94" s="351"/>
      <c r="AB94" s="351"/>
      <c r="AC94" s="351">
        <f>SUMIF($L$58:$L$62,$B74,AF$58:AF$62)</f>
        <v>0</v>
      </c>
      <c r="AD94" s="351"/>
      <c r="AE94" s="351"/>
      <c r="AF94" s="351"/>
      <c r="AG94" s="351">
        <f>SUMIF($L$58:$L$62,$B74,AJ$58:AJ$62)</f>
        <v>0</v>
      </c>
      <c r="AH94" s="351"/>
      <c r="AI94" s="351"/>
      <c r="AJ94" s="351"/>
      <c r="AK94" s="351">
        <f>SUMIF($L$58:$L$62,$B74,AN$58:AN$62)</f>
        <v>0</v>
      </c>
      <c r="AO94" s="351">
        <f>SUMIF($L$58:$L$62,$B74,AR$58:AR$62)</f>
        <v>0</v>
      </c>
      <c r="AS94" s="351">
        <f>SUMIF($L$58:$L$62,$B74,AV$58:AV$62)</f>
        <v>0</v>
      </c>
    </row>
    <row r="95" spans="1:45" hidden="1" x14ac:dyDescent="0.3">
      <c r="A95" s="335" t="s">
        <v>180</v>
      </c>
      <c r="B95" s="349" t="s">
        <v>47</v>
      </c>
      <c r="C95" s="349"/>
      <c r="D95" s="349"/>
      <c r="E95" s="351"/>
      <c r="F95" s="351"/>
      <c r="G95" s="351">
        <f>SUMIF($L$55:$L$62,$B75,G$55:G$62)</f>
        <v>0</v>
      </c>
      <c r="M95" s="351">
        <f>SUMIF($L$58:$L$62,$B75,P$58:P$62)</f>
        <v>0</v>
      </c>
      <c r="Q95" s="351">
        <f>SUMIF($L$58:$L$62,$B75,T$58:T$62)</f>
        <v>0</v>
      </c>
      <c r="R95" s="351"/>
      <c r="S95" s="351"/>
      <c r="T95" s="351"/>
      <c r="U95" s="351">
        <f>SUMIF($L$58:$L$62,$B75,X$58:X$62)</f>
        <v>0</v>
      </c>
      <c r="V95" s="351"/>
      <c r="W95" s="351"/>
      <c r="X95" s="351"/>
      <c r="Y95" s="351">
        <f>SUMIF($L$58:$L$62,$B75,AB$58:AB$62)</f>
        <v>0</v>
      </c>
      <c r="Z95" s="351"/>
      <c r="AA95" s="351"/>
      <c r="AB95" s="351"/>
      <c r="AC95" s="351">
        <f>SUMIF($L$58:$L$62,$B75,AF$58:AF$62)</f>
        <v>0</v>
      </c>
      <c r="AD95" s="351"/>
      <c r="AE95" s="351"/>
      <c r="AF95" s="351"/>
      <c r="AG95" s="351">
        <f>SUMIF($L$58:$L$62,$B75,AJ$58:AJ$62)</f>
        <v>0</v>
      </c>
      <c r="AH95" s="351"/>
      <c r="AI95" s="351"/>
      <c r="AJ95" s="351"/>
      <c r="AK95" s="351">
        <f>SUMIF($L$58:$L$62,$B75,AN$58:AN$62)</f>
        <v>0</v>
      </c>
      <c r="AO95" s="351">
        <f>SUMIF($L$58:$L$62,$B75,AR$58:AR$62)</f>
        <v>0</v>
      </c>
      <c r="AS95" s="351">
        <f>SUMIF($L$58:$L$62,$B75,AV$58:AV$62)</f>
        <v>0</v>
      </c>
    </row>
    <row r="96" spans="1:45" hidden="1" x14ac:dyDescent="0.3">
      <c r="E96" s="351"/>
      <c r="F96" s="351"/>
      <c r="G96" s="351"/>
      <c r="M96" s="351"/>
      <c r="Q96" s="351"/>
      <c r="R96" s="351"/>
      <c r="S96" s="351"/>
      <c r="T96" s="351"/>
      <c r="U96" s="351"/>
      <c r="V96" s="351"/>
      <c r="W96" s="351"/>
      <c r="X96" s="351"/>
      <c r="Y96" s="351"/>
      <c r="Z96" s="351"/>
      <c r="AA96" s="351"/>
      <c r="AB96" s="351"/>
      <c r="AC96" s="351"/>
      <c r="AD96" s="351"/>
      <c r="AE96" s="351"/>
      <c r="AF96" s="351"/>
      <c r="AG96" s="351"/>
      <c r="AH96" s="351"/>
      <c r="AI96" s="351"/>
      <c r="AJ96" s="351"/>
      <c r="AK96" s="351"/>
      <c r="AO96" s="351"/>
      <c r="AS96" s="351"/>
    </row>
    <row r="97" spans="1:45" hidden="1" x14ac:dyDescent="0.3">
      <c r="A97" s="335" t="s">
        <v>177</v>
      </c>
      <c r="E97" s="351"/>
      <c r="F97" s="351"/>
      <c r="G97" s="351">
        <f>G91+G94</f>
        <v>0</v>
      </c>
      <c r="M97" s="351">
        <f>M91+M94</f>
        <v>0</v>
      </c>
      <c r="Q97" s="351">
        <f>Q91+Q94</f>
        <v>0</v>
      </c>
      <c r="R97" s="351"/>
      <c r="S97" s="351"/>
      <c r="T97" s="351"/>
      <c r="U97" s="351">
        <f>U91+U94</f>
        <v>0</v>
      </c>
      <c r="V97" s="351"/>
      <c r="W97" s="351"/>
      <c r="X97" s="351"/>
      <c r="Y97" s="351">
        <f>Y91+Y94</f>
        <v>0</v>
      </c>
      <c r="Z97" s="351"/>
      <c r="AA97" s="351"/>
      <c r="AB97" s="351"/>
      <c r="AC97" s="351">
        <f>AC91+AC94</f>
        <v>0</v>
      </c>
      <c r="AD97" s="351"/>
      <c r="AE97" s="351"/>
      <c r="AF97" s="351"/>
      <c r="AG97" s="351">
        <f>AG91+AG94</f>
        <v>0</v>
      </c>
      <c r="AH97" s="351"/>
      <c r="AI97" s="351"/>
      <c r="AJ97" s="351"/>
      <c r="AK97" s="351">
        <f>AK91+AK94</f>
        <v>0</v>
      </c>
      <c r="AO97" s="351">
        <f>AO91+AO94</f>
        <v>0</v>
      </c>
      <c r="AS97" s="351">
        <f>AS91+AS94</f>
        <v>0</v>
      </c>
    </row>
    <row r="98" spans="1:45" hidden="1" x14ac:dyDescent="0.3">
      <c r="A98" s="335" t="s">
        <v>178</v>
      </c>
      <c r="E98" s="351"/>
      <c r="F98" s="351"/>
      <c r="G98" s="351">
        <f>G92+G95</f>
        <v>0</v>
      </c>
      <c r="M98" s="351">
        <f>M92+M95</f>
        <v>0</v>
      </c>
      <c r="Q98" s="351">
        <f>Q92+Q95</f>
        <v>0</v>
      </c>
      <c r="R98" s="351"/>
      <c r="S98" s="351"/>
      <c r="T98" s="351"/>
      <c r="U98" s="351">
        <f>U92+U95</f>
        <v>0</v>
      </c>
      <c r="V98" s="351"/>
      <c r="W98" s="351"/>
      <c r="X98" s="351"/>
      <c r="Y98" s="351">
        <f>Y92+Y95</f>
        <v>0</v>
      </c>
      <c r="Z98" s="351"/>
      <c r="AA98" s="351"/>
      <c r="AB98" s="351"/>
      <c r="AC98" s="351">
        <f>AC92+AC95</f>
        <v>0</v>
      </c>
      <c r="AD98" s="351"/>
      <c r="AE98" s="351"/>
      <c r="AF98" s="351"/>
      <c r="AG98" s="351">
        <f>AG92+AG95</f>
        <v>0</v>
      </c>
      <c r="AH98" s="351"/>
      <c r="AI98" s="351"/>
      <c r="AJ98" s="351"/>
      <c r="AK98" s="351">
        <f>AK92+AK95</f>
        <v>0</v>
      </c>
      <c r="AO98" s="351">
        <f>AO92+AO95</f>
        <v>0</v>
      </c>
      <c r="AS98" s="351">
        <f>AS92+AS95</f>
        <v>0</v>
      </c>
    </row>
    <row r="99" spans="1:45" hidden="1" x14ac:dyDescent="0.3">
      <c r="E99" s="351"/>
      <c r="F99" s="351"/>
      <c r="G99" s="351"/>
      <c r="M99" s="351"/>
      <c r="Q99" s="351"/>
      <c r="R99" s="351"/>
      <c r="S99" s="351"/>
      <c r="T99" s="351"/>
      <c r="U99" s="351"/>
      <c r="V99" s="351"/>
      <c r="W99" s="351"/>
      <c r="X99" s="351"/>
      <c r="Y99" s="351"/>
      <c r="Z99" s="351"/>
      <c r="AA99" s="351"/>
      <c r="AB99" s="351"/>
      <c r="AC99" s="351"/>
      <c r="AD99" s="351"/>
      <c r="AE99" s="351"/>
      <c r="AF99" s="351"/>
      <c r="AG99" s="351"/>
      <c r="AH99" s="351"/>
      <c r="AI99" s="351"/>
      <c r="AJ99" s="351"/>
    </row>
    <row r="100" spans="1:45" hidden="1" x14ac:dyDescent="0.3">
      <c r="E100" s="351"/>
      <c r="F100" s="351"/>
      <c r="G100" s="351"/>
      <c r="M100" s="351"/>
      <c r="Q100" s="351"/>
      <c r="R100" s="351"/>
      <c r="S100" s="351"/>
      <c r="T100" s="351"/>
      <c r="U100" s="351"/>
      <c r="V100" s="351"/>
      <c r="W100" s="351"/>
      <c r="X100" s="351"/>
      <c r="Y100" s="351"/>
      <c r="Z100" s="351"/>
      <c r="AA100" s="351"/>
      <c r="AB100" s="351"/>
      <c r="AC100" s="351"/>
      <c r="AD100" s="351"/>
      <c r="AE100" s="351"/>
      <c r="AF100" s="351"/>
      <c r="AG100" s="351"/>
      <c r="AH100" s="351"/>
      <c r="AI100" s="351"/>
      <c r="AJ100" s="351"/>
    </row>
    <row r="101" spans="1:45" hidden="1" x14ac:dyDescent="0.3">
      <c r="E101" s="351"/>
      <c r="F101" s="351"/>
      <c r="G101" s="351"/>
      <c r="M101" s="351"/>
      <c r="Q101" s="351"/>
      <c r="R101" s="351"/>
      <c r="S101" s="351"/>
      <c r="T101" s="351"/>
      <c r="U101" s="351"/>
      <c r="V101" s="351"/>
      <c r="W101" s="351"/>
      <c r="X101" s="351"/>
      <c r="Y101" s="351"/>
      <c r="Z101" s="351"/>
      <c r="AA101" s="351"/>
      <c r="AB101" s="351"/>
      <c r="AC101" s="351"/>
      <c r="AD101" s="351"/>
      <c r="AE101" s="351"/>
      <c r="AF101" s="351"/>
      <c r="AG101" s="351"/>
      <c r="AH101" s="351"/>
      <c r="AI101" s="351"/>
      <c r="AJ101" s="351"/>
    </row>
    <row r="102" spans="1:45" hidden="1" x14ac:dyDescent="0.3">
      <c r="E102" s="351"/>
      <c r="F102" s="351"/>
      <c r="G102" s="351"/>
      <c r="M102" s="351"/>
      <c r="Q102" s="351"/>
      <c r="R102" s="351"/>
      <c r="S102" s="351"/>
      <c r="T102" s="351"/>
      <c r="U102" s="351"/>
      <c r="V102" s="351"/>
      <c r="W102" s="351"/>
      <c r="X102" s="351"/>
      <c r="Y102" s="351"/>
      <c r="Z102" s="351"/>
      <c r="AA102" s="351"/>
      <c r="AB102" s="351"/>
      <c r="AC102" s="351"/>
      <c r="AD102" s="351"/>
      <c r="AE102" s="351"/>
      <c r="AF102" s="351"/>
      <c r="AG102" s="351"/>
      <c r="AH102" s="351"/>
      <c r="AI102" s="351"/>
      <c r="AJ102" s="351"/>
    </row>
    <row r="103" spans="1:45" hidden="1" x14ac:dyDescent="0.3">
      <c r="E103" s="351"/>
      <c r="F103" s="351"/>
      <c r="G103" s="351"/>
      <c r="M103" s="351"/>
      <c r="Q103" s="351"/>
      <c r="R103" s="351"/>
      <c r="S103" s="351"/>
      <c r="T103" s="351"/>
      <c r="U103" s="351"/>
      <c r="V103" s="351"/>
      <c r="W103" s="351"/>
      <c r="X103" s="351"/>
      <c r="Y103" s="351"/>
      <c r="Z103" s="351"/>
      <c r="AA103" s="351"/>
      <c r="AB103" s="351"/>
      <c r="AC103" s="351"/>
      <c r="AD103" s="351"/>
      <c r="AE103" s="351"/>
      <c r="AF103" s="351"/>
      <c r="AG103" s="351"/>
      <c r="AH103" s="351"/>
      <c r="AI103" s="351"/>
      <c r="AJ103" s="351"/>
    </row>
    <row r="104" spans="1:45" hidden="1" x14ac:dyDescent="0.3">
      <c r="E104" s="351"/>
      <c r="F104" s="351"/>
      <c r="G104" s="351"/>
      <c r="M104" s="351"/>
      <c r="Q104" s="351"/>
      <c r="R104" s="351"/>
      <c r="S104" s="351"/>
      <c r="T104" s="351"/>
      <c r="U104" s="351"/>
      <c r="V104" s="351"/>
      <c r="W104" s="351"/>
      <c r="X104" s="351"/>
      <c r="Y104" s="351"/>
      <c r="Z104" s="351"/>
      <c r="AA104" s="351"/>
      <c r="AB104" s="351"/>
      <c r="AC104" s="351"/>
      <c r="AD104" s="351"/>
      <c r="AE104" s="351"/>
      <c r="AF104" s="351"/>
      <c r="AG104" s="351"/>
      <c r="AH104" s="351"/>
      <c r="AI104" s="351"/>
      <c r="AJ104" s="351"/>
    </row>
    <row r="105" spans="1:45" hidden="1" x14ac:dyDescent="0.3">
      <c r="E105" s="351"/>
      <c r="F105" s="351"/>
      <c r="G105" s="351"/>
      <c r="M105" s="351"/>
      <c r="Q105" s="351"/>
      <c r="R105" s="351"/>
      <c r="S105" s="351"/>
      <c r="T105" s="351"/>
      <c r="U105" s="351"/>
      <c r="V105" s="351"/>
      <c r="W105" s="351"/>
      <c r="X105" s="351"/>
      <c r="Y105" s="351"/>
      <c r="Z105" s="351"/>
      <c r="AA105" s="351"/>
      <c r="AB105" s="351"/>
      <c r="AC105" s="351"/>
      <c r="AD105" s="351"/>
      <c r="AE105" s="351"/>
      <c r="AF105" s="351"/>
      <c r="AG105" s="351"/>
      <c r="AH105" s="351"/>
      <c r="AI105" s="351"/>
      <c r="AJ105" s="351"/>
    </row>
    <row r="106" spans="1:45" hidden="1" x14ac:dyDescent="0.3">
      <c r="E106" s="351"/>
      <c r="F106" s="351"/>
      <c r="G106" s="351"/>
      <c r="M106" s="351"/>
      <c r="Q106" s="351"/>
      <c r="R106" s="351"/>
      <c r="S106" s="351"/>
      <c r="T106" s="351"/>
      <c r="U106" s="351"/>
      <c r="V106" s="351"/>
      <c r="W106" s="351"/>
      <c r="X106" s="351"/>
      <c r="Y106" s="351"/>
      <c r="Z106" s="351"/>
      <c r="AA106" s="351"/>
      <c r="AB106" s="351"/>
      <c r="AC106" s="351"/>
      <c r="AD106" s="351"/>
      <c r="AE106" s="351"/>
      <c r="AF106" s="351"/>
      <c r="AG106" s="351"/>
      <c r="AH106" s="351"/>
      <c r="AI106" s="351"/>
      <c r="AJ106" s="351"/>
    </row>
    <row r="107" spans="1:45" hidden="1" x14ac:dyDescent="0.3">
      <c r="E107" s="351"/>
      <c r="F107" s="351"/>
      <c r="G107" s="351"/>
      <c r="M107" s="351"/>
      <c r="Q107" s="351"/>
      <c r="R107" s="351"/>
      <c r="S107" s="351"/>
      <c r="T107" s="351"/>
      <c r="U107" s="351"/>
      <c r="V107" s="351"/>
      <c r="W107" s="351"/>
      <c r="X107" s="351"/>
      <c r="Y107" s="351"/>
      <c r="Z107" s="351"/>
      <c r="AA107" s="351"/>
      <c r="AB107" s="351"/>
      <c r="AC107" s="351"/>
      <c r="AD107" s="351"/>
      <c r="AE107" s="351"/>
      <c r="AF107" s="351"/>
      <c r="AG107" s="351"/>
      <c r="AH107" s="351"/>
      <c r="AI107" s="351"/>
      <c r="AJ107" s="351"/>
    </row>
    <row r="108" spans="1:45" hidden="1" x14ac:dyDescent="0.3">
      <c r="B108" s="364"/>
      <c r="C108" s="364"/>
      <c r="D108" s="364"/>
      <c r="E108" s="373"/>
      <c r="F108" s="374"/>
      <c r="H108" s="375" t="s">
        <v>44</v>
      </c>
      <c r="I108" s="376">
        <f>'Odpisy - daňové'!C4</f>
        <v>2017</v>
      </c>
      <c r="J108" s="377" t="s">
        <v>39</v>
      </c>
      <c r="K108" s="377" t="s">
        <v>40</v>
      </c>
      <c r="L108" s="377" t="s">
        <v>41</v>
      </c>
      <c r="M108" s="325"/>
      <c r="N108" s="365"/>
      <c r="O108" s="365"/>
      <c r="P108" s="365"/>
      <c r="Q108" s="325"/>
      <c r="R108" s="325"/>
      <c r="S108" s="325"/>
      <c r="T108" s="325"/>
      <c r="U108" s="325"/>
      <c r="V108" s="325"/>
      <c r="W108" s="325"/>
      <c r="X108" s="325"/>
      <c r="Y108" s="325"/>
      <c r="Z108" s="325"/>
      <c r="AA108" s="325"/>
      <c r="AB108" s="325"/>
      <c r="AC108" s="325"/>
      <c r="AD108" s="325"/>
      <c r="AE108" s="325"/>
      <c r="AF108" s="325"/>
    </row>
    <row r="109" spans="1:45" hidden="1" x14ac:dyDescent="0.3">
      <c r="B109" s="364"/>
      <c r="C109" s="364"/>
      <c r="D109" s="364"/>
      <c r="E109" s="373"/>
      <c r="H109" s="375" t="s">
        <v>45</v>
      </c>
      <c r="I109" s="376">
        <f>I108+1</f>
        <v>2018</v>
      </c>
      <c r="J109" s="377" t="s">
        <v>46</v>
      </c>
      <c r="K109" s="377" t="s">
        <v>43</v>
      </c>
      <c r="L109" s="377" t="s">
        <v>47</v>
      </c>
      <c r="M109" s="325"/>
      <c r="N109" s="365"/>
      <c r="O109" s="365"/>
      <c r="P109" s="365"/>
      <c r="Q109" s="325"/>
      <c r="R109" s="325"/>
      <c r="S109" s="325"/>
      <c r="T109" s="325"/>
      <c r="U109" s="325"/>
      <c r="V109" s="325"/>
      <c r="W109" s="325"/>
      <c r="X109" s="325"/>
      <c r="Y109" s="325"/>
      <c r="Z109" s="325"/>
      <c r="AA109" s="325"/>
      <c r="AB109" s="325"/>
      <c r="AC109" s="325"/>
      <c r="AD109" s="325"/>
      <c r="AE109" s="325"/>
      <c r="AF109" s="325"/>
    </row>
    <row r="110" spans="1:45" hidden="1" x14ac:dyDescent="0.3">
      <c r="B110" s="364"/>
      <c r="C110" s="364"/>
      <c r="D110" s="364"/>
      <c r="E110" s="373"/>
      <c r="H110" s="375" t="s">
        <v>42</v>
      </c>
      <c r="I110" s="376">
        <f>I109+1</f>
        <v>2019</v>
      </c>
      <c r="J110" s="377"/>
      <c r="K110" s="377"/>
      <c r="L110" s="377"/>
      <c r="M110" s="325"/>
      <c r="N110" s="365"/>
      <c r="O110" s="365"/>
      <c r="P110" s="365"/>
      <c r="Q110" s="325"/>
      <c r="R110" s="325"/>
      <c r="S110" s="325"/>
      <c r="T110" s="325"/>
      <c r="U110" s="325"/>
      <c r="V110" s="325"/>
      <c r="W110" s="325"/>
      <c r="X110" s="325"/>
      <c r="Y110" s="325"/>
      <c r="Z110" s="325"/>
      <c r="AA110" s="325"/>
      <c r="AB110" s="325"/>
      <c r="AC110" s="325"/>
      <c r="AD110" s="325"/>
      <c r="AE110" s="325"/>
      <c r="AF110" s="325"/>
    </row>
    <row r="111" spans="1:45" hidden="1" x14ac:dyDescent="0.3">
      <c r="B111" s="351"/>
      <c r="C111" s="351"/>
      <c r="D111" s="351"/>
      <c r="E111" s="373"/>
      <c r="H111" s="375" t="s">
        <v>48</v>
      </c>
      <c r="I111" s="376">
        <f>I110+1</f>
        <v>2020</v>
      </c>
      <c r="J111" s="377"/>
      <c r="K111" s="377"/>
      <c r="L111" s="377"/>
      <c r="M111" s="325"/>
      <c r="N111" s="365"/>
      <c r="O111" s="365"/>
      <c r="P111" s="365"/>
      <c r="Q111" s="325"/>
      <c r="R111" s="325"/>
      <c r="S111" s="325"/>
      <c r="T111" s="325"/>
      <c r="U111" s="325"/>
      <c r="V111" s="325"/>
      <c r="W111" s="325"/>
      <c r="X111" s="325"/>
      <c r="Y111" s="325"/>
      <c r="Z111" s="325"/>
      <c r="AA111" s="325"/>
      <c r="AB111" s="325"/>
      <c r="AC111" s="325"/>
      <c r="AD111" s="325"/>
      <c r="AE111" s="325"/>
      <c r="AF111" s="325"/>
    </row>
    <row r="112" spans="1:45" hidden="1" x14ac:dyDescent="0.3">
      <c r="A112" s="373"/>
      <c r="B112" s="351"/>
      <c r="C112" s="351"/>
      <c r="D112" s="351"/>
      <c r="E112" s="374"/>
      <c r="H112" s="375" t="s">
        <v>49</v>
      </c>
      <c r="I112" s="376">
        <f>I111+1</f>
        <v>2021</v>
      </c>
      <c r="J112" s="377"/>
      <c r="K112" s="377"/>
      <c r="L112" s="377"/>
      <c r="M112" s="325"/>
      <c r="N112" s="365"/>
      <c r="O112" s="365"/>
      <c r="P112" s="365"/>
      <c r="Q112" s="325"/>
      <c r="R112" s="325"/>
      <c r="S112" s="325"/>
      <c r="T112" s="325"/>
      <c r="U112" s="325"/>
      <c r="V112" s="325"/>
      <c r="W112" s="325"/>
      <c r="X112" s="325"/>
      <c r="Y112" s="325"/>
      <c r="Z112" s="325"/>
      <c r="AA112" s="325"/>
      <c r="AB112" s="325"/>
      <c r="AC112" s="325"/>
      <c r="AD112" s="325"/>
      <c r="AE112" s="325"/>
      <c r="AF112" s="325"/>
    </row>
    <row r="113" spans="1:32" hidden="1" x14ac:dyDescent="0.3">
      <c r="A113" s="364"/>
      <c r="H113" s="375" t="s">
        <v>38</v>
      </c>
      <c r="I113" s="376">
        <f>I112+1</f>
        <v>2022</v>
      </c>
      <c r="J113" s="377"/>
      <c r="K113" s="377"/>
      <c r="L113" s="377"/>
      <c r="M113" s="325"/>
      <c r="N113" s="365"/>
      <c r="O113" s="365"/>
      <c r="P113" s="365"/>
      <c r="Q113" s="325"/>
      <c r="R113" s="325"/>
      <c r="S113" s="325"/>
      <c r="T113" s="325"/>
      <c r="U113" s="325"/>
      <c r="V113" s="325"/>
      <c r="W113" s="325"/>
      <c r="X113" s="325"/>
      <c r="Y113" s="325"/>
      <c r="Z113" s="325"/>
      <c r="AA113" s="325"/>
      <c r="AB113" s="325"/>
      <c r="AC113" s="325"/>
      <c r="AD113" s="325"/>
      <c r="AE113" s="325"/>
      <c r="AF113" s="325"/>
    </row>
    <row r="114" spans="1:32" hidden="1" x14ac:dyDescent="0.3">
      <c r="A114" s="364"/>
      <c r="H114" s="325"/>
      <c r="I114" s="378"/>
      <c r="J114" s="378"/>
      <c r="K114" s="378"/>
      <c r="L114" s="378"/>
      <c r="M114" s="325"/>
      <c r="N114" s="365"/>
      <c r="O114" s="365"/>
      <c r="P114" s="365"/>
      <c r="Q114" s="325"/>
      <c r="R114" s="325"/>
      <c r="S114" s="325"/>
      <c r="T114" s="325"/>
      <c r="U114" s="325"/>
      <c r="V114" s="325"/>
      <c r="W114" s="325"/>
      <c r="X114" s="325"/>
      <c r="Y114" s="325"/>
      <c r="Z114" s="325"/>
      <c r="AA114" s="325"/>
      <c r="AB114" s="325"/>
      <c r="AC114" s="325"/>
      <c r="AD114" s="325"/>
      <c r="AE114" s="325"/>
      <c r="AF114" s="325"/>
    </row>
    <row r="115" spans="1:32" hidden="1" x14ac:dyDescent="0.3">
      <c r="H115" s="325"/>
      <c r="I115" s="378"/>
      <c r="J115" s="378"/>
      <c r="K115" s="378"/>
      <c r="L115" s="378"/>
      <c r="M115" s="325"/>
      <c r="N115" s="365"/>
      <c r="O115" s="365"/>
      <c r="P115" s="365"/>
      <c r="Q115" s="325"/>
      <c r="R115" s="325"/>
      <c r="S115" s="325"/>
      <c r="T115" s="325"/>
      <c r="U115" s="325"/>
      <c r="V115" s="325"/>
      <c r="W115" s="325"/>
      <c r="X115" s="325"/>
      <c r="Y115" s="325"/>
      <c r="Z115" s="325"/>
      <c r="AA115" s="325"/>
      <c r="AB115" s="325"/>
      <c r="AC115" s="325"/>
      <c r="AD115" s="325"/>
      <c r="AE115" s="325"/>
      <c r="AF115" s="325"/>
    </row>
    <row r="116" spans="1:32" hidden="1" x14ac:dyDescent="0.3">
      <c r="E116" s="379"/>
      <c r="F116" s="380" t="s">
        <v>187</v>
      </c>
      <c r="G116" s="381">
        <f>'Peňažné toky projektu'!B18</f>
        <v>2017</v>
      </c>
      <c r="H116" s="381">
        <f>G116+1</f>
        <v>2018</v>
      </c>
      <c r="I116" s="381">
        <f>H116+1</f>
        <v>2019</v>
      </c>
      <c r="J116" s="381">
        <f>I116+1</f>
        <v>2020</v>
      </c>
      <c r="K116" s="381">
        <f>J116+1</f>
        <v>2021</v>
      </c>
      <c r="L116" s="381">
        <f>K116+1</f>
        <v>2022</v>
      </c>
      <c r="M116" s="325"/>
      <c r="N116" s="365"/>
      <c r="O116" s="365"/>
      <c r="P116" s="365"/>
      <c r="Q116" s="325"/>
      <c r="R116" s="325"/>
      <c r="S116" s="325"/>
      <c r="T116" s="325"/>
      <c r="U116" s="325"/>
      <c r="V116" s="325"/>
      <c r="W116" s="325"/>
      <c r="X116" s="325"/>
      <c r="Y116" s="325"/>
      <c r="Z116" s="325"/>
      <c r="AA116" s="325"/>
      <c r="AB116" s="325"/>
      <c r="AC116" s="325"/>
      <c r="AD116" s="325"/>
      <c r="AE116" s="325"/>
      <c r="AF116" s="325"/>
    </row>
    <row r="117" spans="1:32" hidden="1" x14ac:dyDescent="0.3">
      <c r="E117" s="382"/>
      <c r="F117" s="382"/>
      <c r="G117" s="383"/>
      <c r="H117" s="383"/>
      <c r="I117" s="383"/>
      <c r="J117" s="383"/>
      <c r="K117" s="383"/>
      <c r="L117" s="383"/>
    </row>
    <row r="118" spans="1:32" hidden="1" x14ac:dyDescent="0.3">
      <c r="E118" s="384" t="s">
        <v>1</v>
      </c>
      <c r="F118" s="382"/>
      <c r="G118" s="382"/>
      <c r="H118" s="382"/>
      <c r="I118" s="382"/>
      <c r="J118" s="382"/>
      <c r="K118" s="382"/>
      <c r="L118" s="382"/>
    </row>
    <row r="119" spans="1:32" ht="28.8" hidden="1" x14ac:dyDescent="0.3">
      <c r="E119" s="385" t="s">
        <v>2</v>
      </c>
      <c r="F119" s="385" t="s">
        <v>3</v>
      </c>
      <c r="G119" s="386"/>
      <c r="H119" s="386"/>
      <c r="I119" s="386"/>
      <c r="J119" s="386"/>
      <c r="K119" s="386"/>
      <c r="L119" s="386"/>
    </row>
    <row r="120" spans="1:32" hidden="1" x14ac:dyDescent="0.3">
      <c r="E120" s="387" t="s">
        <v>44</v>
      </c>
      <c r="F120" s="387">
        <v>4</v>
      </c>
      <c r="G120" s="388">
        <f t="shared" ref="G120:L120" si="58">SUMIFS($E$4:$E$62,$I$4:$I$62,G$116,$L$4:$L$62,$L$108,$H$4:$H$62,$E120)</f>
        <v>0</v>
      </c>
      <c r="H120" s="388">
        <f t="shared" si="58"/>
        <v>0</v>
      </c>
      <c r="I120" s="388">
        <f t="shared" si="58"/>
        <v>0</v>
      </c>
      <c r="J120" s="388">
        <f t="shared" si="58"/>
        <v>0</v>
      </c>
      <c r="K120" s="388">
        <f t="shared" si="58"/>
        <v>0</v>
      </c>
      <c r="L120" s="388">
        <f t="shared" si="58"/>
        <v>0</v>
      </c>
    </row>
    <row r="121" spans="1:32" hidden="1" x14ac:dyDescent="0.3">
      <c r="E121" s="387" t="s">
        <v>45</v>
      </c>
      <c r="F121" s="387">
        <v>6</v>
      </c>
      <c r="G121" s="388">
        <f t="shared" ref="G121:L125" si="59">SUMIFS($E$4:$E$62,$I$4:$I$62,G$116,$L$4:$L$62,$L$108,$H$4:$H$62,$E121)</f>
        <v>0</v>
      </c>
      <c r="H121" s="388">
        <f t="shared" si="59"/>
        <v>0</v>
      </c>
      <c r="I121" s="388">
        <f t="shared" si="59"/>
        <v>0</v>
      </c>
      <c r="J121" s="388">
        <f t="shared" si="59"/>
        <v>0</v>
      </c>
      <c r="K121" s="388">
        <f t="shared" si="59"/>
        <v>0</v>
      </c>
      <c r="L121" s="388">
        <f t="shared" si="59"/>
        <v>0</v>
      </c>
    </row>
    <row r="122" spans="1:32" hidden="1" x14ac:dyDescent="0.3">
      <c r="E122" s="387" t="s">
        <v>42</v>
      </c>
      <c r="F122" s="387">
        <v>8</v>
      </c>
      <c r="G122" s="388">
        <f t="shared" si="59"/>
        <v>0</v>
      </c>
      <c r="H122" s="388">
        <f t="shared" si="59"/>
        <v>0</v>
      </c>
      <c r="I122" s="388">
        <f t="shared" si="59"/>
        <v>0</v>
      </c>
      <c r="J122" s="388">
        <f t="shared" si="59"/>
        <v>0</v>
      </c>
      <c r="K122" s="388">
        <f>SUMIFS($E$4:$E$62,$I$4:$I$62,K$116,$L$4:$L$62,$L$108,$H$4:$H$62,$E122)</f>
        <v>0</v>
      </c>
      <c r="L122" s="388">
        <f t="shared" si="59"/>
        <v>0</v>
      </c>
    </row>
    <row r="123" spans="1:32" hidden="1" x14ac:dyDescent="0.3">
      <c r="E123" s="387" t="s">
        <v>48</v>
      </c>
      <c r="F123" s="387">
        <v>12</v>
      </c>
      <c r="G123" s="388">
        <f t="shared" si="59"/>
        <v>0</v>
      </c>
      <c r="H123" s="388">
        <f t="shared" si="59"/>
        <v>0</v>
      </c>
      <c r="I123" s="388">
        <f t="shared" si="59"/>
        <v>0</v>
      </c>
      <c r="J123" s="388">
        <f t="shared" si="59"/>
        <v>0</v>
      </c>
      <c r="K123" s="388">
        <f t="shared" si="59"/>
        <v>0</v>
      </c>
      <c r="L123" s="388">
        <f t="shared" si="59"/>
        <v>0</v>
      </c>
    </row>
    <row r="124" spans="1:32" hidden="1" x14ac:dyDescent="0.3">
      <c r="E124" s="387" t="s">
        <v>49</v>
      </c>
      <c r="F124" s="387">
        <v>20</v>
      </c>
      <c r="G124" s="388">
        <f t="shared" si="59"/>
        <v>0</v>
      </c>
      <c r="H124" s="388">
        <f t="shared" si="59"/>
        <v>0</v>
      </c>
      <c r="I124" s="388">
        <f t="shared" si="59"/>
        <v>0</v>
      </c>
      <c r="J124" s="388">
        <f t="shared" si="59"/>
        <v>0</v>
      </c>
      <c r="K124" s="388">
        <f t="shared" si="59"/>
        <v>0</v>
      </c>
      <c r="L124" s="388">
        <f t="shared" si="59"/>
        <v>0</v>
      </c>
    </row>
    <row r="125" spans="1:32" hidden="1" x14ac:dyDescent="0.3">
      <c r="E125" s="387" t="s">
        <v>38</v>
      </c>
      <c r="F125" s="387">
        <v>40</v>
      </c>
      <c r="G125" s="388">
        <f t="shared" si="59"/>
        <v>0</v>
      </c>
      <c r="H125" s="388">
        <f t="shared" si="59"/>
        <v>0</v>
      </c>
      <c r="I125" s="388">
        <f t="shared" si="59"/>
        <v>0</v>
      </c>
      <c r="J125" s="388">
        <f t="shared" si="59"/>
        <v>0</v>
      </c>
      <c r="K125" s="388">
        <f t="shared" si="59"/>
        <v>0</v>
      </c>
      <c r="L125" s="388">
        <f t="shared" si="59"/>
        <v>0</v>
      </c>
    </row>
    <row r="126" spans="1:32" hidden="1" x14ac:dyDescent="0.3">
      <c r="E126" s="442" t="s">
        <v>4</v>
      </c>
      <c r="F126" s="442"/>
      <c r="G126" s="389">
        <f t="shared" ref="G126:L126" si="60">IF(G116="","",SUM(G120:G125))</f>
        <v>0</v>
      </c>
      <c r="H126" s="389">
        <f t="shared" si="60"/>
        <v>0</v>
      </c>
      <c r="I126" s="389">
        <f t="shared" si="60"/>
        <v>0</v>
      </c>
      <c r="J126" s="389">
        <f t="shared" si="60"/>
        <v>0</v>
      </c>
      <c r="K126" s="389">
        <f t="shared" si="60"/>
        <v>0</v>
      </c>
      <c r="L126" s="389">
        <f t="shared" si="60"/>
        <v>0</v>
      </c>
    </row>
    <row r="127" spans="1:32" hidden="1" x14ac:dyDescent="0.3"/>
    <row r="128" spans="1:32" hidden="1" x14ac:dyDescent="0.3"/>
    <row r="129" spans="5:12" hidden="1" x14ac:dyDescent="0.3">
      <c r="E129" s="379"/>
      <c r="F129" s="380" t="s">
        <v>188</v>
      </c>
      <c r="G129" s="381">
        <f>G116</f>
        <v>2017</v>
      </c>
      <c r="H129" s="381">
        <f>G129+1</f>
        <v>2018</v>
      </c>
      <c r="I129" s="381">
        <f>H129+1</f>
        <v>2019</v>
      </c>
      <c r="J129" s="381">
        <f>I129+1</f>
        <v>2020</v>
      </c>
      <c r="K129" s="381">
        <f>J129+1</f>
        <v>2021</v>
      </c>
      <c r="L129" s="381">
        <f>K129+1</f>
        <v>2022</v>
      </c>
    </row>
    <row r="130" spans="5:12" hidden="1" x14ac:dyDescent="0.3">
      <c r="E130" s="382"/>
      <c r="F130" s="382"/>
      <c r="G130" s="383"/>
      <c r="H130" s="383"/>
      <c r="I130" s="383"/>
      <c r="J130" s="383"/>
      <c r="K130" s="383"/>
      <c r="L130" s="383"/>
    </row>
    <row r="131" spans="5:12" hidden="1" x14ac:dyDescent="0.3">
      <c r="E131" s="384" t="s">
        <v>1</v>
      </c>
      <c r="F131" s="382"/>
      <c r="G131" s="382"/>
      <c r="H131" s="382"/>
      <c r="I131" s="382"/>
      <c r="J131" s="382"/>
      <c r="K131" s="382"/>
      <c r="L131" s="382"/>
    </row>
    <row r="132" spans="5:12" ht="28.8" hidden="1" x14ac:dyDescent="0.3">
      <c r="E132" s="385" t="s">
        <v>2</v>
      </c>
      <c r="F132" s="385" t="s">
        <v>3</v>
      </c>
      <c r="G132" s="386"/>
      <c r="H132" s="386"/>
      <c r="I132" s="386"/>
      <c r="J132" s="386"/>
      <c r="K132" s="386"/>
      <c r="L132" s="386"/>
    </row>
    <row r="133" spans="5:12" hidden="1" x14ac:dyDescent="0.3">
      <c r="E133" s="387" t="s">
        <v>44</v>
      </c>
      <c r="F133" s="387">
        <v>4</v>
      </c>
      <c r="G133" s="388">
        <f t="shared" ref="G133:L133" si="61">SUMIFS($E$4:$E$62,$I$4:$I$62,G$116,$L$4:$L$62,$L$109,$H$4:$H$62,$E133)</f>
        <v>0</v>
      </c>
      <c r="H133" s="388">
        <f t="shared" si="61"/>
        <v>0</v>
      </c>
      <c r="I133" s="388">
        <f t="shared" si="61"/>
        <v>0</v>
      </c>
      <c r="J133" s="388">
        <f t="shared" si="61"/>
        <v>0</v>
      </c>
      <c r="K133" s="388">
        <f t="shared" si="61"/>
        <v>0</v>
      </c>
      <c r="L133" s="388">
        <f t="shared" si="61"/>
        <v>0</v>
      </c>
    </row>
    <row r="134" spans="5:12" hidden="1" x14ac:dyDescent="0.3">
      <c r="E134" s="387" t="s">
        <v>45</v>
      </c>
      <c r="F134" s="387">
        <v>6</v>
      </c>
      <c r="G134" s="388">
        <f t="shared" ref="G134:L138" si="62">SUMIFS($E$4:$E$62,$I$4:$I$62,G$116,$L$4:$L$62,$L$109,$H$4:$H$62,$E134)</f>
        <v>0</v>
      </c>
      <c r="H134" s="388">
        <f t="shared" si="62"/>
        <v>0</v>
      </c>
      <c r="I134" s="388">
        <f t="shared" si="62"/>
        <v>0</v>
      </c>
      <c r="J134" s="388">
        <f t="shared" si="62"/>
        <v>0</v>
      </c>
      <c r="K134" s="388">
        <f t="shared" si="62"/>
        <v>0</v>
      </c>
      <c r="L134" s="388">
        <f t="shared" si="62"/>
        <v>0</v>
      </c>
    </row>
    <row r="135" spans="5:12" hidden="1" x14ac:dyDescent="0.3">
      <c r="E135" s="387" t="s">
        <v>42</v>
      </c>
      <c r="F135" s="387">
        <v>8</v>
      </c>
      <c r="G135" s="388">
        <f t="shared" si="62"/>
        <v>0</v>
      </c>
      <c r="H135" s="388">
        <f t="shared" si="62"/>
        <v>0</v>
      </c>
      <c r="I135" s="388">
        <f t="shared" si="62"/>
        <v>0</v>
      </c>
      <c r="J135" s="388">
        <f t="shared" si="62"/>
        <v>0</v>
      </c>
      <c r="K135" s="388">
        <f t="shared" si="62"/>
        <v>0</v>
      </c>
      <c r="L135" s="388">
        <f t="shared" si="62"/>
        <v>0</v>
      </c>
    </row>
    <row r="136" spans="5:12" hidden="1" x14ac:dyDescent="0.3">
      <c r="E136" s="387" t="s">
        <v>48</v>
      </c>
      <c r="F136" s="387">
        <v>12</v>
      </c>
      <c r="G136" s="388">
        <f t="shared" si="62"/>
        <v>0</v>
      </c>
      <c r="H136" s="388">
        <f t="shared" si="62"/>
        <v>0</v>
      </c>
      <c r="I136" s="388">
        <f t="shared" si="62"/>
        <v>0</v>
      </c>
      <c r="J136" s="388">
        <f t="shared" si="62"/>
        <v>0</v>
      </c>
      <c r="K136" s="388">
        <f t="shared" si="62"/>
        <v>0</v>
      </c>
      <c r="L136" s="388">
        <f t="shared" si="62"/>
        <v>0</v>
      </c>
    </row>
    <row r="137" spans="5:12" hidden="1" x14ac:dyDescent="0.3">
      <c r="E137" s="387" t="s">
        <v>49</v>
      </c>
      <c r="F137" s="387">
        <v>20</v>
      </c>
      <c r="G137" s="388">
        <f t="shared" si="62"/>
        <v>0</v>
      </c>
      <c r="H137" s="388">
        <f t="shared" si="62"/>
        <v>0</v>
      </c>
      <c r="I137" s="388">
        <f t="shared" si="62"/>
        <v>0</v>
      </c>
      <c r="J137" s="388">
        <f t="shared" si="62"/>
        <v>0</v>
      </c>
      <c r="K137" s="388">
        <f t="shared" si="62"/>
        <v>0</v>
      </c>
      <c r="L137" s="388">
        <f t="shared" si="62"/>
        <v>0</v>
      </c>
    </row>
    <row r="138" spans="5:12" hidden="1" x14ac:dyDescent="0.3">
      <c r="E138" s="387" t="s">
        <v>38</v>
      </c>
      <c r="F138" s="387">
        <v>40</v>
      </c>
      <c r="G138" s="388">
        <f t="shared" si="62"/>
        <v>0</v>
      </c>
      <c r="H138" s="388">
        <f t="shared" si="62"/>
        <v>0</v>
      </c>
      <c r="I138" s="388">
        <f t="shared" si="62"/>
        <v>0</v>
      </c>
      <c r="J138" s="388">
        <f t="shared" si="62"/>
        <v>0</v>
      </c>
      <c r="K138" s="388">
        <f t="shared" si="62"/>
        <v>0</v>
      </c>
      <c r="L138" s="388">
        <f t="shared" si="62"/>
        <v>0</v>
      </c>
    </row>
    <row r="139" spans="5:12" hidden="1" x14ac:dyDescent="0.3">
      <c r="E139" s="442" t="s">
        <v>4</v>
      </c>
      <c r="F139" s="442"/>
      <c r="G139" s="389">
        <f t="shared" ref="G139:L139" si="63">IF(G129="","",SUM(G133:G138))</f>
        <v>0</v>
      </c>
      <c r="H139" s="389">
        <f t="shared" si="63"/>
        <v>0</v>
      </c>
      <c r="I139" s="389">
        <f t="shared" si="63"/>
        <v>0</v>
      </c>
      <c r="J139" s="389">
        <f t="shared" si="63"/>
        <v>0</v>
      </c>
      <c r="K139" s="389">
        <f t="shared" si="63"/>
        <v>0</v>
      </c>
      <c r="L139" s="389">
        <f t="shared" si="63"/>
        <v>0</v>
      </c>
    </row>
    <row r="140" spans="5:12" hidden="1" x14ac:dyDescent="0.3"/>
    <row r="141" spans="5:12" hidden="1" x14ac:dyDescent="0.3"/>
    <row r="142" spans="5:12" hidden="1" x14ac:dyDescent="0.3">
      <c r="E142" s="379"/>
      <c r="F142" s="380" t="s">
        <v>189</v>
      </c>
      <c r="G142" s="381">
        <f>G129</f>
        <v>2017</v>
      </c>
      <c r="H142" s="381">
        <f>G142+1</f>
        <v>2018</v>
      </c>
      <c r="I142" s="381">
        <f>H142+1</f>
        <v>2019</v>
      </c>
      <c r="J142" s="381">
        <f>I142+1</f>
        <v>2020</v>
      </c>
      <c r="K142" s="381">
        <f>J142+1</f>
        <v>2021</v>
      </c>
      <c r="L142" s="381">
        <f>K142+1</f>
        <v>2022</v>
      </c>
    </row>
    <row r="143" spans="5:12" hidden="1" x14ac:dyDescent="0.3">
      <c r="E143" s="382"/>
      <c r="F143" s="382"/>
      <c r="G143" s="383"/>
      <c r="H143" s="383"/>
      <c r="I143" s="383"/>
      <c r="J143" s="383"/>
      <c r="K143" s="383"/>
      <c r="L143" s="383"/>
    </row>
    <row r="144" spans="5:12" hidden="1" x14ac:dyDescent="0.3">
      <c r="E144" s="384" t="s">
        <v>1</v>
      </c>
      <c r="F144" s="382"/>
      <c r="G144" s="382"/>
      <c r="H144" s="382"/>
      <c r="I144" s="382"/>
      <c r="J144" s="382"/>
      <c r="K144" s="382"/>
      <c r="L144" s="382"/>
    </row>
    <row r="145" spans="1:12" ht="28.8" hidden="1" x14ac:dyDescent="0.3">
      <c r="E145" s="385" t="s">
        <v>2</v>
      </c>
      <c r="F145" s="385" t="s">
        <v>3</v>
      </c>
      <c r="G145" s="386"/>
      <c r="H145" s="386"/>
      <c r="I145" s="386"/>
      <c r="J145" s="386"/>
      <c r="K145" s="386"/>
      <c r="L145" s="386"/>
    </row>
    <row r="146" spans="1:12" hidden="1" x14ac:dyDescent="0.3">
      <c r="E146" s="387" t="s">
        <v>44</v>
      </c>
      <c r="F146" s="387">
        <v>4</v>
      </c>
      <c r="G146" s="388">
        <f>G120+G133</f>
        <v>0</v>
      </c>
      <c r="H146" s="388">
        <f t="shared" ref="H146:L146" si="64">H120+H133</f>
        <v>0</v>
      </c>
      <c r="I146" s="388">
        <f t="shared" si="64"/>
        <v>0</v>
      </c>
      <c r="J146" s="388">
        <f t="shared" si="64"/>
        <v>0</v>
      </c>
      <c r="K146" s="388">
        <f t="shared" si="64"/>
        <v>0</v>
      </c>
      <c r="L146" s="388">
        <f t="shared" si="64"/>
        <v>0</v>
      </c>
    </row>
    <row r="147" spans="1:12" hidden="1" x14ac:dyDescent="0.3">
      <c r="E147" s="387" t="s">
        <v>45</v>
      </c>
      <c r="F147" s="387">
        <v>6</v>
      </c>
      <c r="G147" s="388">
        <f t="shared" ref="G147:L151" si="65">G121+G134</f>
        <v>0</v>
      </c>
      <c r="H147" s="388">
        <f t="shared" si="65"/>
        <v>0</v>
      </c>
      <c r="I147" s="388">
        <f t="shared" si="65"/>
        <v>0</v>
      </c>
      <c r="J147" s="388">
        <f t="shared" si="65"/>
        <v>0</v>
      </c>
      <c r="K147" s="388">
        <f t="shared" si="65"/>
        <v>0</v>
      </c>
      <c r="L147" s="388">
        <f t="shared" si="65"/>
        <v>0</v>
      </c>
    </row>
    <row r="148" spans="1:12" hidden="1" x14ac:dyDescent="0.3">
      <c r="E148" s="387" t="s">
        <v>42</v>
      </c>
      <c r="F148" s="387">
        <v>8</v>
      </c>
      <c r="G148" s="388">
        <f t="shared" si="65"/>
        <v>0</v>
      </c>
      <c r="H148" s="388">
        <f t="shared" si="65"/>
        <v>0</v>
      </c>
      <c r="I148" s="388">
        <f t="shared" si="65"/>
        <v>0</v>
      </c>
      <c r="J148" s="388">
        <f t="shared" si="65"/>
        <v>0</v>
      </c>
      <c r="K148" s="388">
        <f t="shared" si="65"/>
        <v>0</v>
      </c>
      <c r="L148" s="388">
        <f t="shared" si="65"/>
        <v>0</v>
      </c>
    </row>
    <row r="149" spans="1:12" hidden="1" x14ac:dyDescent="0.3">
      <c r="E149" s="387" t="s">
        <v>48</v>
      </c>
      <c r="F149" s="387">
        <v>12</v>
      </c>
      <c r="G149" s="388">
        <f t="shared" si="65"/>
        <v>0</v>
      </c>
      <c r="H149" s="388">
        <f t="shared" si="65"/>
        <v>0</v>
      </c>
      <c r="I149" s="388">
        <f t="shared" si="65"/>
        <v>0</v>
      </c>
      <c r="J149" s="388">
        <f t="shared" si="65"/>
        <v>0</v>
      </c>
      <c r="K149" s="388">
        <f t="shared" si="65"/>
        <v>0</v>
      </c>
      <c r="L149" s="388">
        <f t="shared" si="65"/>
        <v>0</v>
      </c>
    </row>
    <row r="150" spans="1:12" hidden="1" x14ac:dyDescent="0.3">
      <c r="E150" s="387" t="s">
        <v>49</v>
      </c>
      <c r="F150" s="387">
        <v>20</v>
      </c>
      <c r="G150" s="388">
        <f t="shared" si="65"/>
        <v>0</v>
      </c>
      <c r="H150" s="388">
        <f t="shared" si="65"/>
        <v>0</v>
      </c>
      <c r="I150" s="388">
        <f t="shared" si="65"/>
        <v>0</v>
      </c>
      <c r="J150" s="388">
        <f t="shared" si="65"/>
        <v>0</v>
      </c>
      <c r="K150" s="388">
        <f t="shared" si="65"/>
        <v>0</v>
      </c>
      <c r="L150" s="388">
        <f t="shared" si="65"/>
        <v>0</v>
      </c>
    </row>
    <row r="151" spans="1:12" hidden="1" x14ac:dyDescent="0.3">
      <c r="E151" s="387" t="s">
        <v>38</v>
      </c>
      <c r="F151" s="387">
        <v>40</v>
      </c>
      <c r="G151" s="388">
        <f t="shared" si="65"/>
        <v>0</v>
      </c>
      <c r="H151" s="388">
        <f t="shared" si="65"/>
        <v>0</v>
      </c>
      <c r="I151" s="388">
        <f t="shared" si="65"/>
        <v>0</v>
      </c>
      <c r="J151" s="388">
        <f t="shared" si="65"/>
        <v>0</v>
      </c>
      <c r="K151" s="388">
        <f t="shared" si="65"/>
        <v>0</v>
      </c>
      <c r="L151" s="388">
        <f t="shared" si="65"/>
        <v>0</v>
      </c>
    </row>
    <row r="152" spans="1:12" hidden="1" x14ac:dyDescent="0.3">
      <c r="E152" s="442" t="s">
        <v>4</v>
      </c>
      <c r="F152" s="442"/>
      <c r="G152" s="389">
        <f t="shared" ref="G152:L152" si="66">IF(G142="","",SUM(G146:G151))</f>
        <v>0</v>
      </c>
      <c r="H152" s="389">
        <f t="shared" si="66"/>
        <v>0</v>
      </c>
      <c r="I152" s="389">
        <f t="shared" si="66"/>
        <v>0</v>
      </c>
      <c r="J152" s="389">
        <f t="shared" si="66"/>
        <v>0</v>
      </c>
      <c r="K152" s="389">
        <f t="shared" si="66"/>
        <v>0</v>
      </c>
      <c r="L152" s="389">
        <f t="shared" si="66"/>
        <v>0</v>
      </c>
    </row>
    <row r="153" spans="1:12" hidden="1" x14ac:dyDescent="0.3"/>
    <row r="154" spans="1:12" hidden="1" x14ac:dyDescent="0.3"/>
    <row r="155" spans="1:12" hidden="1" x14ac:dyDescent="0.3"/>
    <row r="156" spans="1:12" hidden="1" x14ac:dyDescent="0.3"/>
    <row r="157" spans="1:12" hidden="1" x14ac:dyDescent="0.3"/>
    <row r="158" spans="1:12" hidden="1" x14ac:dyDescent="0.3">
      <c r="A158" s="390" t="s">
        <v>319</v>
      </c>
    </row>
    <row r="159" spans="1:12" hidden="1" x14ac:dyDescent="0.3">
      <c r="A159" s="390" t="s">
        <v>320</v>
      </c>
    </row>
    <row r="160" spans="1:12" hidden="1" x14ac:dyDescent="0.3">
      <c r="A160" s="391" t="s">
        <v>321</v>
      </c>
    </row>
    <row r="161" spans="1:1" hidden="1" x14ac:dyDescent="0.3">
      <c r="A161" s="391" t="s">
        <v>322</v>
      </c>
    </row>
    <row r="162" spans="1:1" hidden="1" x14ac:dyDescent="0.3">
      <c r="A162" s="390" t="s">
        <v>323</v>
      </c>
    </row>
    <row r="163" spans="1:1" hidden="1" x14ac:dyDescent="0.3">
      <c r="A163" s="391" t="s">
        <v>324</v>
      </c>
    </row>
    <row r="164" spans="1:1" hidden="1" x14ac:dyDescent="0.3">
      <c r="A164" s="390" t="s">
        <v>325</v>
      </c>
    </row>
    <row r="165" spans="1:1" hidden="1" x14ac:dyDescent="0.3">
      <c r="A165" s="390" t="s">
        <v>326</v>
      </c>
    </row>
    <row r="166" spans="1:1" hidden="1" x14ac:dyDescent="0.3">
      <c r="A166" s="391" t="s">
        <v>327</v>
      </c>
    </row>
    <row r="167" spans="1:1" hidden="1" x14ac:dyDescent="0.3">
      <c r="A167" s="390" t="s">
        <v>328</v>
      </c>
    </row>
    <row r="168" spans="1:1" hidden="1" x14ac:dyDescent="0.3"/>
  </sheetData>
  <sheetProtection password="9061" sheet="1" objects="1" scenarios="1" insertRows="0"/>
  <mergeCells count="40">
    <mergeCell ref="L55:L57"/>
    <mergeCell ref="M55:AC55"/>
    <mergeCell ref="A55:A57"/>
    <mergeCell ref="B55:B57"/>
    <mergeCell ref="E55:E57"/>
    <mergeCell ref="F55:F57"/>
    <mergeCell ref="G55:G57"/>
    <mergeCell ref="M1:AC1"/>
    <mergeCell ref="M42:AC42"/>
    <mergeCell ref="L42:L44"/>
    <mergeCell ref="A42:A44"/>
    <mergeCell ref="B42:B44"/>
    <mergeCell ref="E42:E44"/>
    <mergeCell ref="F42:F44"/>
    <mergeCell ref="G42:G44"/>
    <mergeCell ref="H42:H44"/>
    <mergeCell ref="I42:I44"/>
    <mergeCell ref="J42:J44"/>
    <mergeCell ref="K42:K44"/>
    <mergeCell ref="G1:G3"/>
    <mergeCell ref="H1:H3"/>
    <mergeCell ref="I1:I3"/>
    <mergeCell ref="L1:L3"/>
    <mergeCell ref="A1:A3"/>
    <mergeCell ref="B1:B3"/>
    <mergeCell ref="E1:E3"/>
    <mergeCell ref="F1:F3"/>
    <mergeCell ref="E126:F126"/>
    <mergeCell ref="C1:C3"/>
    <mergeCell ref="D1:D3"/>
    <mergeCell ref="C55:C57"/>
    <mergeCell ref="D55:D57"/>
    <mergeCell ref="E139:F139"/>
    <mergeCell ref="E152:F152"/>
    <mergeCell ref="J1:J3"/>
    <mergeCell ref="K1:K3"/>
    <mergeCell ref="H55:H57"/>
    <mergeCell ref="I55:I57"/>
    <mergeCell ref="J55:J57"/>
    <mergeCell ref="K55:K57"/>
  </mergeCells>
  <conditionalFormatting sqref="AG42 AG1 AG55">
    <cfRule type="cellIs" dxfId="71" priority="26" operator="lessThan">
      <formula>1</formula>
    </cfRule>
    <cfRule type="cellIs" dxfId="70" priority="27" operator="greaterThan">
      <formula>1</formula>
    </cfRule>
  </conditionalFormatting>
  <conditionalFormatting sqref="AK55">
    <cfRule type="cellIs" dxfId="69" priority="19" operator="lessThan">
      <formula>1</formula>
    </cfRule>
    <cfRule type="cellIs" dxfId="68" priority="20" operator="greaterThan">
      <formula>1</formula>
    </cfRule>
  </conditionalFormatting>
  <conditionalFormatting sqref="AO55">
    <cfRule type="cellIs" dxfId="67" priority="17" operator="lessThan">
      <formula>1</formula>
    </cfRule>
    <cfRule type="cellIs" dxfId="66" priority="18" operator="greaterThan">
      <formula>1</formula>
    </cfRule>
  </conditionalFormatting>
  <conditionalFormatting sqref="AS55">
    <cfRule type="cellIs" dxfId="65" priority="15" operator="lessThan">
      <formula>1</formula>
    </cfRule>
    <cfRule type="cellIs" dxfId="64" priority="16" operator="greaterThan">
      <formula>1</formula>
    </cfRule>
  </conditionalFormatting>
  <conditionalFormatting sqref="AK1:AK69 AK79 AK99:AK518">
    <cfRule type="expression" dxfId="63" priority="14">
      <formula>$AK$2=""</formula>
    </cfRule>
  </conditionalFormatting>
  <conditionalFormatting sqref="AL1:AL518">
    <cfRule type="expression" dxfId="62" priority="13">
      <formula>$AK$2=""</formula>
    </cfRule>
  </conditionalFormatting>
  <conditionalFormatting sqref="AM1:AM518">
    <cfRule type="expression" dxfId="61" priority="12">
      <formula>$AK$2=""</formula>
    </cfRule>
  </conditionalFormatting>
  <conditionalFormatting sqref="AN1:AN518">
    <cfRule type="expression" dxfId="60" priority="11">
      <formula>$AK$2=""</formula>
    </cfRule>
  </conditionalFormatting>
  <conditionalFormatting sqref="AO1:AO69 AO79 AO99:AO518">
    <cfRule type="expression" dxfId="59" priority="10">
      <formula>$AO$2=""</formula>
    </cfRule>
  </conditionalFormatting>
  <conditionalFormatting sqref="AP1:AP518">
    <cfRule type="expression" dxfId="58" priority="9">
      <formula>$AO$2=""</formula>
    </cfRule>
  </conditionalFormatting>
  <conditionalFormatting sqref="AQ1:AQ518">
    <cfRule type="expression" dxfId="57" priority="8">
      <formula>$AO$2=""</formula>
    </cfRule>
  </conditionalFormatting>
  <conditionalFormatting sqref="AR1:AR518 AS79 AS99:AS518">
    <cfRule type="expression" dxfId="56" priority="7">
      <formula>$AR$2=""</formula>
    </cfRule>
  </conditionalFormatting>
  <conditionalFormatting sqref="AS1:AS69">
    <cfRule type="expression" dxfId="55" priority="6">
      <formula>$AR$2=""</formula>
    </cfRule>
  </conditionalFormatting>
  <conditionalFormatting sqref="AT1:AT518">
    <cfRule type="expression" dxfId="54" priority="5">
      <formula>$AS$2=""</formula>
    </cfRule>
  </conditionalFormatting>
  <conditionalFormatting sqref="AU1:AU518">
    <cfRule type="expression" dxfId="53" priority="4">
      <formula>$AS$2=""</formula>
    </cfRule>
  </conditionalFormatting>
  <conditionalFormatting sqref="AV1:AV518">
    <cfRule type="expression" dxfId="52" priority="3">
      <formula>$AS$2=""</formula>
    </cfRule>
  </conditionalFormatting>
  <conditionalFormatting sqref="K39">
    <cfRule type="cellIs" dxfId="51" priority="1" operator="greaterThan">
      <formula>0.1</formula>
    </cfRule>
  </conditionalFormatting>
  <dataValidations count="6">
    <dataValidation type="list" allowBlank="1" showInputMessage="1" showErrorMessage="1" sqref="H58:H61 H40:H41 H4:H38 H45:H51">
      <formula1>$H$108:$H$113</formula1>
    </dataValidation>
    <dataValidation type="list" allowBlank="1" showInputMessage="1" showErrorMessage="1" sqref="I58:I61 I40:I41 I4:I38 I45:I51">
      <formula1>$I$108:$I$113</formula1>
    </dataValidation>
    <dataValidation type="list" allowBlank="1" showInputMessage="1" showErrorMessage="1" sqref="J58:J61 J40:J41 J4:J38 J45:J51">
      <formula1>$J$108:$J$109</formula1>
    </dataValidation>
    <dataValidation type="list" allowBlank="1" showInputMessage="1" showErrorMessage="1" sqref="K58:K61 K4:K38 K45:K51">
      <formula1>$K$108:$K$109</formula1>
    </dataValidation>
    <dataValidation type="list" allowBlank="1" showInputMessage="1" showErrorMessage="1" sqref="L58:L61 L45:L51 L4:L38">
      <formula1>$L$108:$L$109</formula1>
    </dataValidation>
    <dataValidation type="list" allowBlank="1" showInputMessage="1" showErrorMessage="1" sqref="A4:A38 A58:A61">
      <formula1>$A$158:$A$167</formula1>
    </dataValidation>
  </dataValidations>
  <pageMargins left="0.53" right="0.22" top="0.35433070866141736" bottom="0.43307086614173229" header="0.15748031496062992" footer="0.15748031496062992"/>
  <pageSetup paperSize="9" scale="54" pageOrder="overThenDown" orientation="landscape" r:id="rId1"/>
  <headerFooter>
    <oddHeader>&amp;LPríloha č. 3a - Finančná analýza, tabuľková časť&amp;RAktualizovaná verzia zo dňa 30.3.2017</oddHeader>
  </headerFooter>
  <ignoredErrors>
    <ignoredError sqref="AG32:AG38 AG45:AG51 Q45:R51 AG57:AG61 Q58:R61 Q4:R12 U58:V61 U45:V51 U32:V38 Y58:Z61 Y45:Z51 Y32:Z38 AC58:AD61 AC45:AD51 AC32:AD38 Q32:R38 R13 Q57 U57 Y57 AC57 Q14:R14 AC4:AD14 Y4:Z14 U4:V14 AG4:AG14" formula="1"/>
    <ignoredError sqref="AL32:AN51 AP32:AS68 AL59:AN62 AT32:AW112 AP4:AW14 AL4:AN14" evalError="1"/>
    <ignoredError sqref="E19:G37 F58:G61 F4:G18 F38:G38" unlockedFormula="1"/>
  </ignoredError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'Skupiny výdavkov'!A3:A32</xm:f>
          </x14:formula1>
          <xm:sqref>A4:A38 A45:A51 A58:A61</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3">
    <tabColor rgb="FFFF9900"/>
    <pageSetUpPr fitToPage="1"/>
  </sheetPr>
  <dimension ref="A1:V162"/>
  <sheetViews>
    <sheetView topLeftCell="A27" zoomScaleNormal="100" workbookViewId="0">
      <selection activeCell="D43" sqref="D43"/>
    </sheetView>
  </sheetViews>
  <sheetFormatPr defaultColWidth="9.109375" defaultRowHeight="13.2" x14ac:dyDescent="0.25"/>
  <cols>
    <col min="1" max="1" width="19.33203125" style="63" customWidth="1"/>
    <col min="2" max="2" width="16.44140625" style="63" customWidth="1"/>
    <col min="3" max="3" width="16.88671875" style="63" customWidth="1"/>
    <col min="4" max="4" width="17.109375" style="63" customWidth="1"/>
    <col min="5" max="5" width="21.6640625" style="63" customWidth="1"/>
    <col min="6" max="6" width="16.44140625" style="63" customWidth="1"/>
    <col min="7" max="7" width="14.44140625" style="63" customWidth="1"/>
    <col min="8" max="10" width="18.88671875" style="63" customWidth="1"/>
    <col min="11" max="16" width="15.44140625" style="63" customWidth="1"/>
    <col min="17" max="17" width="12" style="63" customWidth="1"/>
    <col min="18" max="18" width="13.109375" style="63" bestFit="1" customWidth="1"/>
    <col min="19" max="19" width="11.44140625" style="63" customWidth="1"/>
    <col min="20" max="20" width="38" style="63" hidden="1" customWidth="1"/>
    <col min="21" max="21" width="15.44140625" style="63" hidden="1" customWidth="1"/>
    <col min="22" max="22" width="17.88671875" style="63" hidden="1" customWidth="1"/>
    <col min="23" max="16384" width="9.109375" style="63"/>
  </cols>
  <sheetData>
    <row r="1" spans="1:7" x14ac:dyDescent="0.25">
      <c r="A1" s="60" t="s">
        <v>20</v>
      </c>
    </row>
    <row r="3" spans="1:7" ht="12.75" customHeight="1" x14ac:dyDescent="0.25">
      <c r="A3" s="451" t="s">
        <v>183</v>
      </c>
      <c r="B3" s="452"/>
      <c r="C3" s="452"/>
      <c r="D3" s="452"/>
      <c r="E3" s="453"/>
    </row>
    <row r="4" spans="1:7" ht="67.5" customHeight="1" x14ac:dyDescent="0.25">
      <c r="A4" s="175" t="s">
        <v>106</v>
      </c>
      <c r="B4" s="169" t="s">
        <v>107</v>
      </c>
      <c r="C4" s="169" t="s">
        <v>108</v>
      </c>
      <c r="D4" s="169" t="s">
        <v>109</v>
      </c>
      <c r="E4" s="169" t="s">
        <v>110</v>
      </c>
      <c r="G4" s="63" t="str">
        <f>IF(AND(KodTypuZiadatela=36,CelkoveInvVydavky&gt;20000000),"skúška","")</f>
        <v/>
      </c>
    </row>
    <row r="5" spans="1:7" ht="26.25" customHeight="1" x14ac:dyDescent="0.25">
      <c r="A5" s="108" t="s">
        <v>111</v>
      </c>
      <c r="B5" s="266">
        <f>IF(C8&gt;0,Rozpočet!E71,Rozpočet!F81)</f>
        <v>0</v>
      </c>
      <c r="C5" s="266">
        <f>IF(C8&gt;0,Rozpočet!E72,Rozpočet!F82)</f>
        <v>0</v>
      </c>
      <c r="D5" s="109">
        <f>B5+C5</f>
        <v>0</v>
      </c>
      <c r="E5" s="110" t="e">
        <f>B5/B$9</f>
        <v>#DIV/0!</v>
      </c>
    </row>
    <row r="6" spans="1:7" ht="26.25" customHeight="1" x14ac:dyDescent="0.25">
      <c r="A6" s="108" t="s">
        <v>92</v>
      </c>
      <c r="B6" s="266">
        <f>IF(C8&gt;0,Rozpočet!E74,Rozpočet!F84)</f>
        <v>0</v>
      </c>
      <c r="C6" s="266">
        <f>IF(C8&gt;0,Rozpočet!E75,Rozpočet!F85)</f>
        <v>0</v>
      </c>
      <c r="D6" s="109">
        <f>B6+C6</f>
        <v>0</v>
      </c>
      <c r="E6" s="110" t="e">
        <f>B6/B$9</f>
        <v>#DIV/0!</v>
      </c>
    </row>
    <row r="7" spans="1:7" ht="26.25" customHeight="1" x14ac:dyDescent="0.25">
      <c r="A7" s="108" t="s">
        <v>112</v>
      </c>
      <c r="B7" s="110"/>
      <c r="C7" s="174">
        <v>0</v>
      </c>
      <c r="D7" s="109">
        <f>C7</f>
        <v>0</v>
      </c>
      <c r="E7" s="110"/>
    </row>
    <row r="8" spans="1:7" ht="26.25" customHeight="1" x14ac:dyDescent="0.25">
      <c r="A8" s="108" t="s">
        <v>113</v>
      </c>
      <c r="B8" s="110"/>
      <c r="C8" s="266">
        <f>IF('Základné informácie'!E2="áno",Rozpočet!G66,Rozpočet!G67)</f>
        <v>0</v>
      </c>
      <c r="D8" s="109">
        <f>C8</f>
        <v>0</v>
      </c>
      <c r="E8" s="110"/>
    </row>
    <row r="9" spans="1:7" ht="12.75" customHeight="1" x14ac:dyDescent="0.25">
      <c r="A9" s="176" t="s">
        <v>4</v>
      </c>
      <c r="B9" s="177">
        <f>SUM(B5:B6)</f>
        <v>0</v>
      </c>
      <c r="C9" s="177">
        <f>SUM(C5:C8)</f>
        <v>0</v>
      </c>
      <c r="D9" s="177">
        <f>SUM(D5:D8)</f>
        <v>0</v>
      </c>
      <c r="E9" s="178" t="e">
        <f>SUM(E5:E6)</f>
        <v>#DIV/0!</v>
      </c>
    </row>
    <row r="10" spans="1:7" ht="12.75" customHeight="1" x14ac:dyDescent="0.25"/>
    <row r="11" spans="1:7" ht="12.75" customHeight="1" x14ac:dyDescent="0.25"/>
    <row r="12" spans="1:7" ht="13.5" customHeight="1" x14ac:dyDescent="0.25">
      <c r="A12" s="63" t="s">
        <v>114</v>
      </c>
    </row>
    <row r="13" spans="1:7" ht="39.6" x14ac:dyDescent="0.25">
      <c r="A13" s="169" t="s">
        <v>115</v>
      </c>
      <c r="B13" s="169" t="s">
        <v>116</v>
      </c>
      <c r="C13" s="169" t="s">
        <v>107</v>
      </c>
      <c r="D13" s="169" t="s">
        <v>117</v>
      </c>
      <c r="E13" s="169" t="s">
        <v>118</v>
      </c>
    </row>
    <row r="14" spans="1:7" ht="12.75" customHeight="1" x14ac:dyDescent="0.25">
      <c r="A14" s="111">
        <f>'Peňažné toky projektu'!B18</f>
        <v>2017</v>
      </c>
      <c r="B14" s="172"/>
      <c r="C14" s="112">
        <f>B14*$B$9</f>
        <v>0</v>
      </c>
      <c r="D14" s="172"/>
      <c r="E14" s="112">
        <f>$C$9*D14</f>
        <v>0</v>
      </c>
    </row>
    <row r="15" spans="1:7" ht="12.75" customHeight="1" x14ac:dyDescent="0.25">
      <c r="A15" s="111">
        <f>A14+1</f>
        <v>2018</v>
      </c>
      <c r="B15" s="172"/>
      <c r="C15" s="112">
        <f t="shared" ref="C15:C22" si="0">B15*$B$9</f>
        <v>0</v>
      </c>
      <c r="D15" s="172"/>
      <c r="E15" s="112">
        <f t="shared" ref="E15:E22" si="1">$C$9*D15</f>
        <v>0</v>
      </c>
    </row>
    <row r="16" spans="1:7" ht="12.75" customHeight="1" x14ac:dyDescent="0.25">
      <c r="A16" s="111">
        <f t="shared" ref="A16:A22" si="2">A15+1</f>
        <v>2019</v>
      </c>
      <c r="B16" s="172"/>
      <c r="C16" s="112">
        <f t="shared" si="0"/>
        <v>0</v>
      </c>
      <c r="D16" s="172"/>
      <c r="E16" s="112">
        <f t="shared" si="1"/>
        <v>0</v>
      </c>
    </row>
    <row r="17" spans="1:8" ht="12.75" customHeight="1" x14ac:dyDescent="0.25">
      <c r="A17" s="111">
        <f t="shared" si="2"/>
        <v>2020</v>
      </c>
      <c r="B17" s="267">
        <v>0</v>
      </c>
      <c r="C17" s="112">
        <f t="shared" si="0"/>
        <v>0</v>
      </c>
      <c r="D17" s="267"/>
      <c r="E17" s="112">
        <f t="shared" si="1"/>
        <v>0</v>
      </c>
    </row>
    <row r="18" spans="1:8" ht="12.75" customHeight="1" x14ac:dyDescent="0.25">
      <c r="A18" s="111">
        <f t="shared" si="2"/>
        <v>2021</v>
      </c>
      <c r="B18" s="267">
        <v>0</v>
      </c>
      <c r="C18" s="112">
        <f t="shared" si="0"/>
        <v>0</v>
      </c>
      <c r="D18" s="267"/>
      <c r="E18" s="112">
        <f t="shared" si="1"/>
        <v>0</v>
      </c>
    </row>
    <row r="19" spans="1:8" ht="12.75" customHeight="1" x14ac:dyDescent="0.25">
      <c r="A19" s="111">
        <f t="shared" si="2"/>
        <v>2022</v>
      </c>
      <c r="B19" s="267">
        <v>0</v>
      </c>
      <c r="C19" s="112">
        <f t="shared" si="0"/>
        <v>0</v>
      </c>
      <c r="D19" s="267"/>
      <c r="E19" s="112">
        <f t="shared" si="1"/>
        <v>0</v>
      </c>
    </row>
    <row r="20" spans="1:8" ht="12.75" customHeight="1" x14ac:dyDescent="0.25">
      <c r="A20" s="111">
        <f t="shared" si="2"/>
        <v>2023</v>
      </c>
      <c r="B20" s="267">
        <v>0</v>
      </c>
      <c r="C20" s="112">
        <f t="shared" si="0"/>
        <v>0</v>
      </c>
      <c r="D20" s="267"/>
      <c r="E20" s="112">
        <f t="shared" si="1"/>
        <v>0</v>
      </c>
    </row>
    <row r="21" spans="1:8" ht="12.75" customHeight="1" x14ac:dyDescent="0.25">
      <c r="A21" s="111">
        <f t="shared" si="2"/>
        <v>2024</v>
      </c>
      <c r="B21" s="267">
        <v>0</v>
      </c>
      <c r="C21" s="112">
        <f t="shared" si="0"/>
        <v>0</v>
      </c>
      <c r="D21" s="267"/>
      <c r="E21" s="112">
        <f t="shared" si="1"/>
        <v>0</v>
      </c>
    </row>
    <row r="22" spans="1:8" ht="12.75" customHeight="1" x14ac:dyDescent="0.25">
      <c r="A22" s="111">
        <f t="shared" si="2"/>
        <v>2025</v>
      </c>
      <c r="B22" s="267">
        <v>0</v>
      </c>
      <c r="C22" s="112">
        <f t="shared" si="0"/>
        <v>0</v>
      </c>
      <c r="D22" s="267"/>
      <c r="E22" s="112">
        <f t="shared" si="1"/>
        <v>0</v>
      </c>
    </row>
    <row r="23" spans="1:8" ht="12.75" customHeight="1" x14ac:dyDescent="0.25">
      <c r="A23" s="170" t="s">
        <v>4</v>
      </c>
      <c r="B23" s="173">
        <f>SUM(B14:B22)</f>
        <v>0</v>
      </c>
      <c r="C23" s="171">
        <f>SUM(C14:C22)</f>
        <v>0</v>
      </c>
      <c r="D23" s="173">
        <f>SUM(D14:D22)</f>
        <v>0</v>
      </c>
      <c r="E23" s="171">
        <f>SUM(E14:E22)</f>
        <v>0</v>
      </c>
    </row>
    <row r="24" spans="1:8" ht="12.75" customHeight="1" x14ac:dyDescent="0.25">
      <c r="A24" s="113"/>
      <c r="B24" s="114"/>
      <c r="C24" s="115"/>
      <c r="D24" s="114"/>
      <c r="E24" s="115"/>
    </row>
    <row r="25" spans="1:8" x14ac:dyDescent="0.25">
      <c r="A25" s="113"/>
      <c r="B25" s="114"/>
      <c r="C25" s="115"/>
      <c r="D25" s="114"/>
      <c r="E25" s="115"/>
    </row>
    <row r="26" spans="1:8" x14ac:dyDescent="0.25">
      <c r="A26" s="113"/>
      <c r="B26" s="114"/>
      <c r="C26" s="115"/>
      <c r="D26" s="114"/>
      <c r="E26" s="115"/>
      <c r="G26" s="116"/>
    </row>
    <row r="27" spans="1:8" x14ac:dyDescent="0.25">
      <c r="A27" s="454" t="s">
        <v>207</v>
      </c>
      <c r="B27" s="454"/>
      <c r="C27" s="454"/>
      <c r="D27" s="454"/>
      <c r="E27" s="454"/>
    </row>
    <row r="28" spans="1:8" x14ac:dyDescent="0.25">
      <c r="A28" s="455" t="s">
        <v>119</v>
      </c>
      <c r="B28" s="455"/>
      <c r="C28" s="455"/>
      <c r="D28" s="456">
        <f>D9</f>
        <v>0</v>
      </c>
      <c r="E28" s="456"/>
      <c r="H28" s="116"/>
    </row>
    <row r="29" spans="1:8" x14ac:dyDescent="0.25">
      <c r="A29" s="455" t="s">
        <v>347</v>
      </c>
      <c r="B29" s="455"/>
      <c r="C29" s="455"/>
      <c r="D29" s="456">
        <f>C110</f>
        <v>0</v>
      </c>
      <c r="E29" s="456"/>
      <c r="G29" s="117"/>
    </row>
    <row r="30" spans="1:8" x14ac:dyDescent="0.25">
      <c r="A30" s="455" t="s">
        <v>348</v>
      </c>
      <c r="B30" s="455"/>
      <c r="C30" s="455"/>
      <c r="D30" s="456">
        <f>D28-D29</f>
        <v>0</v>
      </c>
      <c r="E30" s="456"/>
    </row>
    <row r="31" spans="1:8" x14ac:dyDescent="0.25">
      <c r="A31" s="455" t="s">
        <v>120</v>
      </c>
      <c r="B31" s="455"/>
      <c r="C31" s="455"/>
      <c r="D31" s="456">
        <f>D29*D32</f>
        <v>0</v>
      </c>
      <c r="E31" s="456"/>
      <c r="F31" s="118"/>
    </row>
    <row r="32" spans="1:8" x14ac:dyDescent="0.25">
      <c r="A32" s="455" t="s">
        <v>121</v>
      </c>
      <c r="B32" s="455"/>
      <c r="C32" s="455"/>
      <c r="D32" s="457">
        <f>'Peňažné toky projektu'!C11</f>
        <v>0</v>
      </c>
      <c r="E32" s="458"/>
    </row>
    <row r="33" spans="1:9" x14ac:dyDescent="0.25">
      <c r="A33" s="455" t="s">
        <v>122</v>
      </c>
      <c r="B33" s="455"/>
      <c r="C33" s="455"/>
      <c r="D33" s="456">
        <f>B114</f>
        <v>0</v>
      </c>
      <c r="E33" s="456"/>
    </row>
    <row r="34" spans="1:9" hidden="1" x14ac:dyDescent="0.25">
      <c r="A34" s="455" t="s">
        <v>123</v>
      </c>
      <c r="B34" s="455"/>
      <c r="C34" s="455"/>
      <c r="D34" s="456" t="e">
        <f>'Peňažné toky projektu'!C8</f>
        <v>#DIV/0!</v>
      </c>
      <c r="E34" s="456"/>
    </row>
    <row r="35" spans="1:9" x14ac:dyDescent="0.25">
      <c r="A35" s="115"/>
      <c r="B35" s="115"/>
      <c r="C35" s="115"/>
      <c r="D35" s="114"/>
      <c r="E35" s="115"/>
    </row>
    <row r="36" spans="1:9" x14ac:dyDescent="0.25">
      <c r="A36" s="115"/>
      <c r="B36" s="115"/>
      <c r="C36" s="115"/>
      <c r="D36" s="114"/>
      <c r="E36" s="115"/>
    </row>
    <row r="37" spans="1:9" x14ac:dyDescent="0.25">
      <c r="A37" s="460" t="s">
        <v>184</v>
      </c>
      <c r="B37" s="461"/>
      <c r="C37" s="461"/>
      <c r="D37" s="461"/>
      <c r="E37" s="462"/>
      <c r="F37" s="468" t="s">
        <v>354</v>
      </c>
      <c r="G37" s="469"/>
      <c r="H37" s="469"/>
      <c r="I37" s="470"/>
    </row>
    <row r="38" spans="1:9" ht="79.2" x14ac:dyDescent="0.25">
      <c r="A38" s="463" t="s">
        <v>124</v>
      </c>
      <c r="B38" s="464"/>
      <c r="C38" s="465"/>
      <c r="D38" s="169" t="s">
        <v>355</v>
      </c>
      <c r="E38" s="169" t="s">
        <v>118</v>
      </c>
      <c r="F38" s="169" t="s">
        <v>125</v>
      </c>
      <c r="G38" s="169" t="s">
        <v>118</v>
      </c>
      <c r="H38" s="169" t="s">
        <v>109</v>
      </c>
      <c r="I38" s="169" t="s">
        <v>110</v>
      </c>
    </row>
    <row r="39" spans="1:9" ht="26.4" x14ac:dyDescent="0.25">
      <c r="A39" s="247" t="s">
        <v>239</v>
      </c>
      <c r="B39" s="466" t="s">
        <v>240</v>
      </c>
      <c r="C39" s="466"/>
      <c r="D39" s="466"/>
      <c r="E39" s="466"/>
      <c r="F39" s="466"/>
      <c r="G39" s="466"/>
      <c r="H39" s="466"/>
      <c r="I39" s="467"/>
    </row>
    <row r="40" spans="1:9" x14ac:dyDescent="0.25">
      <c r="A40" s="459" t="s">
        <v>158</v>
      </c>
      <c r="B40" s="459"/>
      <c r="C40" s="459"/>
      <c r="D40" s="174">
        <v>0</v>
      </c>
      <c r="E40" s="174">
        <v>0</v>
      </c>
      <c r="F40" s="119">
        <f>D40*'Peňažné toky projektu'!$C$9</f>
        <v>0</v>
      </c>
      <c r="G40" s="119">
        <f>H40-F40</f>
        <v>0</v>
      </c>
      <c r="H40" s="109">
        <f t="shared" ref="H40:H97" si="3">D40+E40</f>
        <v>0</v>
      </c>
      <c r="I40" s="120">
        <f>IF(F40=0,0,F40/F$99)</f>
        <v>0</v>
      </c>
    </row>
    <row r="41" spans="1:9" ht="13.2" customHeight="1" x14ac:dyDescent="0.25">
      <c r="A41" s="459" t="s">
        <v>320</v>
      </c>
      <c r="B41" s="459"/>
      <c r="C41" s="459"/>
      <c r="D41" s="174">
        <v>0</v>
      </c>
      <c r="E41" s="174">
        <v>0</v>
      </c>
      <c r="F41" s="119">
        <f>D41*'Peňažné toky projektu'!$C$9</f>
        <v>0</v>
      </c>
      <c r="G41" s="119">
        <f t="shared" ref="G41:G98" si="4">H41-F41</f>
        <v>0</v>
      </c>
      <c r="H41" s="109">
        <f t="shared" si="3"/>
        <v>0</v>
      </c>
      <c r="I41" s="120">
        <f t="shared" ref="I41:I49" si="5">IF(F41=0,0,F41/F$99)</f>
        <v>0</v>
      </c>
    </row>
    <row r="42" spans="1:9" ht="13.2" customHeight="1" x14ac:dyDescent="0.25">
      <c r="A42" s="459" t="s">
        <v>321</v>
      </c>
      <c r="B42" s="459"/>
      <c r="C42" s="459"/>
      <c r="D42" s="174">
        <v>0</v>
      </c>
      <c r="E42" s="174">
        <v>0</v>
      </c>
      <c r="F42" s="119">
        <f>D42*'Peňažné toky projektu'!$C$9</f>
        <v>0</v>
      </c>
      <c r="G42" s="119">
        <f t="shared" si="4"/>
        <v>0</v>
      </c>
      <c r="H42" s="109">
        <f t="shared" si="3"/>
        <v>0</v>
      </c>
      <c r="I42" s="120">
        <f t="shared" si="5"/>
        <v>0</v>
      </c>
    </row>
    <row r="43" spans="1:9" ht="13.2" customHeight="1" x14ac:dyDescent="0.25">
      <c r="A43" s="459" t="s">
        <v>323</v>
      </c>
      <c r="B43" s="459"/>
      <c r="C43" s="459"/>
      <c r="D43" s="174">
        <v>0</v>
      </c>
      <c r="E43" s="174">
        <v>0</v>
      </c>
      <c r="F43" s="119">
        <f>D43*'Peňažné toky projektu'!$C$9</f>
        <v>0</v>
      </c>
      <c r="G43" s="119">
        <f>H43-F43</f>
        <v>0</v>
      </c>
      <c r="H43" s="109">
        <f>D43+E43</f>
        <v>0</v>
      </c>
      <c r="I43" s="120">
        <f t="shared" si="5"/>
        <v>0</v>
      </c>
    </row>
    <row r="44" spans="1:9" ht="13.2" customHeight="1" x14ac:dyDescent="0.25">
      <c r="A44" s="459" t="s">
        <v>324</v>
      </c>
      <c r="B44" s="459"/>
      <c r="C44" s="459"/>
      <c r="D44" s="174">
        <v>0</v>
      </c>
      <c r="E44" s="174">
        <v>0</v>
      </c>
      <c r="F44" s="119">
        <f>D44*'Peňažné toky projektu'!$C$9</f>
        <v>0</v>
      </c>
      <c r="G44" s="119">
        <f>H44-F44</f>
        <v>0</v>
      </c>
      <c r="H44" s="109">
        <f>D44+E44</f>
        <v>0</v>
      </c>
      <c r="I44" s="120">
        <f t="shared" si="5"/>
        <v>0</v>
      </c>
    </row>
    <row r="45" spans="1:9" x14ac:dyDescent="0.25">
      <c r="A45" s="459" t="s">
        <v>325</v>
      </c>
      <c r="B45" s="459"/>
      <c r="C45" s="459"/>
      <c r="D45" s="174">
        <v>0</v>
      </c>
      <c r="E45" s="174">
        <v>0</v>
      </c>
      <c r="F45" s="119">
        <f>D45*'Peňažné toky projektu'!$C$9</f>
        <v>0</v>
      </c>
      <c r="G45" s="119">
        <f>H45-F45</f>
        <v>0</v>
      </c>
      <c r="H45" s="109">
        <f>D45+E45</f>
        <v>0</v>
      </c>
      <c r="I45" s="120">
        <f t="shared" si="5"/>
        <v>0</v>
      </c>
    </row>
    <row r="46" spans="1:9" x14ac:dyDescent="0.25">
      <c r="A46" s="459" t="s">
        <v>327</v>
      </c>
      <c r="B46" s="459"/>
      <c r="C46" s="459"/>
      <c r="D46" s="174">
        <v>0</v>
      </c>
      <c r="E46" s="174">
        <v>0</v>
      </c>
      <c r="F46" s="119">
        <f>D46*'Peňažné toky projektu'!$C$9</f>
        <v>0</v>
      </c>
      <c r="G46" s="119">
        <f>H46-F46</f>
        <v>0</v>
      </c>
      <c r="H46" s="109">
        <f>D46+E46</f>
        <v>0</v>
      </c>
      <c r="I46" s="120">
        <f t="shared" si="5"/>
        <v>0</v>
      </c>
    </row>
    <row r="47" spans="1:9" x14ac:dyDescent="0.25">
      <c r="A47" s="459"/>
      <c r="B47" s="459"/>
      <c r="C47" s="459"/>
      <c r="D47" s="174">
        <v>0</v>
      </c>
      <c r="E47" s="174">
        <v>0</v>
      </c>
      <c r="F47" s="119">
        <f>D47*'Peňažné toky projektu'!$C$9</f>
        <v>0</v>
      </c>
      <c r="G47" s="119">
        <f>H47-F47</f>
        <v>0</v>
      </c>
      <c r="H47" s="109">
        <f>D47+E47</f>
        <v>0</v>
      </c>
      <c r="I47" s="120">
        <f t="shared" si="5"/>
        <v>0</v>
      </c>
    </row>
    <row r="48" spans="1:9" x14ac:dyDescent="0.25">
      <c r="A48" s="459"/>
      <c r="B48" s="459"/>
      <c r="C48" s="459"/>
      <c r="D48" s="174">
        <v>0</v>
      </c>
      <c r="E48" s="174">
        <v>0</v>
      </c>
      <c r="F48" s="119">
        <f>D48*'Peňažné toky projektu'!$C$9</f>
        <v>0</v>
      </c>
      <c r="G48" s="119">
        <f t="shared" si="4"/>
        <v>0</v>
      </c>
      <c r="H48" s="109">
        <f t="shared" si="3"/>
        <v>0</v>
      </c>
      <c r="I48" s="120">
        <f t="shared" si="5"/>
        <v>0</v>
      </c>
    </row>
    <row r="49" spans="1:9" x14ac:dyDescent="0.25">
      <c r="A49" s="459"/>
      <c r="B49" s="459"/>
      <c r="C49" s="459"/>
      <c r="D49" s="174">
        <v>0</v>
      </c>
      <c r="E49" s="174">
        <v>0</v>
      </c>
      <c r="F49" s="119">
        <f>D49*'Peňažné toky projektu'!$C$9</f>
        <v>0</v>
      </c>
      <c r="G49" s="119">
        <f t="shared" si="4"/>
        <v>0</v>
      </c>
      <c r="H49" s="109">
        <f t="shared" si="3"/>
        <v>0</v>
      </c>
      <c r="I49" s="120">
        <f t="shared" si="5"/>
        <v>0</v>
      </c>
    </row>
    <row r="50" spans="1:9" ht="26.4" x14ac:dyDescent="0.25">
      <c r="A50" s="247" t="s">
        <v>241</v>
      </c>
      <c r="B50" s="466" t="s">
        <v>243</v>
      </c>
      <c r="C50" s="466"/>
      <c r="D50" s="466"/>
      <c r="E50" s="466"/>
      <c r="F50" s="466"/>
      <c r="G50" s="466"/>
      <c r="H50" s="466"/>
      <c r="I50" s="467"/>
    </row>
    <row r="51" spans="1:9" x14ac:dyDescent="0.25">
      <c r="A51" s="459" t="s">
        <v>322</v>
      </c>
      <c r="B51" s="459"/>
      <c r="C51" s="459"/>
      <c r="D51" s="174">
        <v>0</v>
      </c>
      <c r="E51" s="174">
        <v>0</v>
      </c>
      <c r="F51" s="119">
        <f>D51*'Peňažné toky projektu'!$C$9</f>
        <v>0</v>
      </c>
      <c r="G51" s="119">
        <f t="shared" si="4"/>
        <v>0</v>
      </c>
      <c r="H51" s="109">
        <f t="shared" si="3"/>
        <v>0</v>
      </c>
      <c r="I51" s="120">
        <f>IF(F51=0,0,F51/F$99)</f>
        <v>0</v>
      </c>
    </row>
    <row r="52" spans="1:9" x14ac:dyDescent="0.25">
      <c r="A52" s="459"/>
      <c r="B52" s="459"/>
      <c r="C52" s="459"/>
      <c r="D52" s="174">
        <v>0</v>
      </c>
      <c r="E52" s="174">
        <v>0</v>
      </c>
      <c r="F52" s="119">
        <f>D52*'Peňažné toky projektu'!$C$9</f>
        <v>0</v>
      </c>
      <c r="G52" s="119">
        <f t="shared" si="4"/>
        <v>0</v>
      </c>
      <c r="H52" s="109">
        <f t="shared" si="3"/>
        <v>0</v>
      </c>
      <c r="I52" s="120">
        <f t="shared" ref="I52:I90" si="6">IF(F52=0,0,F52/F$99)</f>
        <v>0</v>
      </c>
    </row>
    <row r="53" spans="1:9" x14ac:dyDescent="0.25">
      <c r="A53" s="459"/>
      <c r="B53" s="459"/>
      <c r="C53" s="459"/>
      <c r="D53" s="174">
        <v>0</v>
      </c>
      <c r="E53" s="174">
        <v>0</v>
      </c>
      <c r="F53" s="119">
        <f>D53*'Peňažné toky projektu'!$C$9</f>
        <v>0</v>
      </c>
      <c r="G53" s="119">
        <f t="shared" si="4"/>
        <v>0</v>
      </c>
      <c r="H53" s="109">
        <f t="shared" si="3"/>
        <v>0</v>
      </c>
      <c r="I53" s="120">
        <f t="shared" si="6"/>
        <v>0</v>
      </c>
    </row>
    <row r="54" spans="1:9" x14ac:dyDescent="0.25">
      <c r="A54" s="459"/>
      <c r="B54" s="459"/>
      <c r="C54" s="459"/>
      <c r="D54" s="174">
        <v>0</v>
      </c>
      <c r="E54" s="174">
        <v>0</v>
      </c>
      <c r="F54" s="119">
        <f>D54*'Peňažné toky projektu'!$C$9</f>
        <v>0</v>
      </c>
      <c r="G54" s="119">
        <f t="shared" si="4"/>
        <v>0</v>
      </c>
      <c r="H54" s="109">
        <f>D54+E54</f>
        <v>0</v>
      </c>
      <c r="I54" s="120">
        <f t="shared" si="6"/>
        <v>0</v>
      </c>
    </row>
    <row r="55" spans="1:9" x14ac:dyDescent="0.25">
      <c r="A55" s="459"/>
      <c r="B55" s="459"/>
      <c r="C55" s="459"/>
      <c r="D55" s="174">
        <v>0</v>
      </c>
      <c r="E55" s="174">
        <v>0</v>
      </c>
      <c r="F55" s="119">
        <f>D55*'Peňažné toky projektu'!$C$9</f>
        <v>0</v>
      </c>
      <c r="G55" s="119">
        <f t="shared" si="4"/>
        <v>0</v>
      </c>
      <c r="H55" s="109">
        <f>D55+E55</f>
        <v>0</v>
      </c>
      <c r="I55" s="120">
        <f t="shared" si="6"/>
        <v>0</v>
      </c>
    </row>
    <row r="56" spans="1:9" x14ac:dyDescent="0.25">
      <c r="A56" s="459"/>
      <c r="B56" s="459"/>
      <c r="C56" s="459"/>
      <c r="D56" s="174">
        <v>0</v>
      </c>
      <c r="E56" s="174">
        <v>0</v>
      </c>
      <c r="F56" s="119">
        <f>D56*'Peňažné toky projektu'!$C$9</f>
        <v>0</v>
      </c>
      <c r="G56" s="119">
        <f t="shared" si="4"/>
        <v>0</v>
      </c>
      <c r="H56" s="109">
        <f t="shared" si="3"/>
        <v>0</v>
      </c>
      <c r="I56" s="120">
        <f t="shared" si="6"/>
        <v>0</v>
      </c>
    </row>
    <row r="57" spans="1:9" ht="26.4" x14ac:dyDescent="0.25">
      <c r="A57" s="247" t="s">
        <v>244</v>
      </c>
      <c r="B57" s="466" t="s">
        <v>245</v>
      </c>
      <c r="C57" s="466"/>
      <c r="D57" s="466"/>
      <c r="E57" s="466"/>
      <c r="F57" s="466"/>
      <c r="G57" s="466"/>
      <c r="H57" s="466"/>
      <c r="I57" s="467"/>
    </row>
    <row r="58" spans="1:9" ht="13.2" customHeight="1" x14ac:dyDescent="0.25">
      <c r="A58" s="459" t="s">
        <v>326</v>
      </c>
      <c r="B58" s="459"/>
      <c r="C58" s="459"/>
      <c r="D58" s="174">
        <v>0</v>
      </c>
      <c r="E58" s="174">
        <v>0</v>
      </c>
      <c r="F58" s="119">
        <f>D58*'Peňažné toky projektu'!$C$9</f>
        <v>0</v>
      </c>
      <c r="G58" s="119">
        <f t="shared" si="4"/>
        <v>0</v>
      </c>
      <c r="H58" s="109">
        <f t="shared" si="3"/>
        <v>0</v>
      </c>
      <c r="I58" s="120">
        <f t="shared" si="6"/>
        <v>0</v>
      </c>
    </row>
    <row r="59" spans="1:9" x14ac:dyDescent="0.25">
      <c r="A59" s="459" t="s">
        <v>327</v>
      </c>
      <c r="B59" s="459"/>
      <c r="C59" s="459"/>
      <c r="D59" s="174">
        <v>0</v>
      </c>
      <c r="E59" s="174">
        <v>0</v>
      </c>
      <c r="F59" s="119">
        <f>D59*'Peňažné toky projektu'!$C$9</f>
        <v>0</v>
      </c>
      <c r="G59" s="119">
        <f t="shared" si="4"/>
        <v>0</v>
      </c>
      <c r="H59" s="109">
        <f t="shared" si="3"/>
        <v>0</v>
      </c>
      <c r="I59" s="120">
        <f t="shared" si="6"/>
        <v>0</v>
      </c>
    </row>
    <row r="60" spans="1:9" x14ac:dyDescent="0.25">
      <c r="A60" s="459" t="s">
        <v>328</v>
      </c>
      <c r="B60" s="459"/>
      <c r="C60" s="459"/>
      <c r="D60" s="174">
        <v>0</v>
      </c>
      <c r="E60" s="174">
        <v>0</v>
      </c>
      <c r="F60" s="119">
        <f>D60*'Peňažné toky projektu'!$C$9</f>
        <v>0</v>
      </c>
      <c r="G60" s="119">
        <f t="shared" si="4"/>
        <v>0</v>
      </c>
      <c r="H60" s="109">
        <f t="shared" si="3"/>
        <v>0</v>
      </c>
      <c r="I60" s="120">
        <f t="shared" si="6"/>
        <v>0</v>
      </c>
    </row>
    <row r="61" spans="1:9" x14ac:dyDescent="0.25">
      <c r="A61" s="459" t="s">
        <v>325</v>
      </c>
      <c r="B61" s="459"/>
      <c r="C61" s="459"/>
      <c r="D61" s="174">
        <v>0</v>
      </c>
      <c r="E61" s="174">
        <v>0</v>
      </c>
      <c r="F61" s="119">
        <f>D61*'Peňažné toky projektu'!$C$9</f>
        <v>0</v>
      </c>
      <c r="G61" s="119">
        <f t="shared" si="4"/>
        <v>0</v>
      </c>
      <c r="H61" s="109">
        <f t="shared" si="3"/>
        <v>0</v>
      </c>
      <c r="I61" s="120">
        <f t="shared" si="6"/>
        <v>0</v>
      </c>
    </row>
    <row r="62" spans="1:9" x14ac:dyDescent="0.25">
      <c r="A62" s="459"/>
      <c r="B62" s="459"/>
      <c r="C62" s="459"/>
      <c r="D62" s="174">
        <v>0</v>
      </c>
      <c r="E62" s="174">
        <v>0</v>
      </c>
      <c r="F62" s="119">
        <f>D62*'Peňažné toky projektu'!$C$9</f>
        <v>0</v>
      </c>
      <c r="G62" s="119">
        <f t="shared" si="4"/>
        <v>0</v>
      </c>
      <c r="H62" s="109">
        <f t="shared" si="3"/>
        <v>0</v>
      </c>
      <c r="I62" s="120">
        <f t="shared" si="6"/>
        <v>0</v>
      </c>
    </row>
    <row r="63" spans="1:9" x14ac:dyDescent="0.25">
      <c r="A63" s="459"/>
      <c r="B63" s="459"/>
      <c r="C63" s="459"/>
      <c r="D63" s="174">
        <v>0</v>
      </c>
      <c r="E63" s="174">
        <v>0</v>
      </c>
      <c r="F63" s="119">
        <f>D63*'Peňažné toky projektu'!$C$9</f>
        <v>0</v>
      </c>
      <c r="G63" s="119">
        <f t="shared" si="4"/>
        <v>0</v>
      </c>
      <c r="H63" s="109">
        <f t="shared" si="3"/>
        <v>0</v>
      </c>
      <c r="I63" s="120">
        <f t="shared" si="6"/>
        <v>0</v>
      </c>
    </row>
    <row r="64" spans="1:9" x14ac:dyDescent="0.25">
      <c r="A64" s="459"/>
      <c r="B64" s="459"/>
      <c r="C64" s="459"/>
      <c r="D64" s="174">
        <v>0</v>
      </c>
      <c r="E64" s="174">
        <v>0</v>
      </c>
      <c r="F64" s="119">
        <f>D64*'Peňažné toky projektu'!$C$9</f>
        <v>0</v>
      </c>
      <c r="G64" s="119">
        <f t="shared" ref="G64:G76" si="7">H64-F64</f>
        <v>0</v>
      </c>
      <c r="H64" s="109">
        <f t="shared" ref="H64:H76" si="8">D64+E64</f>
        <v>0</v>
      </c>
      <c r="I64" s="120">
        <f t="shared" si="6"/>
        <v>0</v>
      </c>
    </row>
    <row r="65" spans="1:9" x14ac:dyDescent="0.25">
      <c r="A65" s="459"/>
      <c r="B65" s="459"/>
      <c r="C65" s="459"/>
      <c r="D65" s="174">
        <v>0</v>
      </c>
      <c r="E65" s="174">
        <v>0</v>
      </c>
      <c r="F65" s="119">
        <f>D65*'Peňažné toky projektu'!$C$9</f>
        <v>0</v>
      </c>
      <c r="G65" s="119">
        <f t="shared" si="7"/>
        <v>0</v>
      </c>
      <c r="H65" s="109">
        <f t="shared" si="8"/>
        <v>0</v>
      </c>
      <c r="I65" s="120">
        <f t="shared" si="6"/>
        <v>0</v>
      </c>
    </row>
    <row r="66" spans="1:9" x14ac:dyDescent="0.25">
      <c r="A66" s="459"/>
      <c r="B66" s="459"/>
      <c r="C66" s="459"/>
      <c r="D66" s="174">
        <v>0</v>
      </c>
      <c r="E66" s="174">
        <v>0</v>
      </c>
      <c r="F66" s="119">
        <f>D66*'Peňažné toky projektu'!$C$9</f>
        <v>0</v>
      </c>
      <c r="G66" s="119">
        <f t="shared" si="7"/>
        <v>0</v>
      </c>
      <c r="H66" s="109">
        <f t="shared" si="8"/>
        <v>0</v>
      </c>
      <c r="I66" s="120">
        <f t="shared" si="6"/>
        <v>0</v>
      </c>
    </row>
    <row r="67" spans="1:9" x14ac:dyDescent="0.25">
      <c r="A67" s="459"/>
      <c r="B67" s="459"/>
      <c r="C67" s="459"/>
      <c r="D67" s="174">
        <v>0</v>
      </c>
      <c r="E67" s="174">
        <v>0</v>
      </c>
      <c r="F67" s="119">
        <f>D67*'Peňažné toky projektu'!$C$9</f>
        <v>0</v>
      </c>
      <c r="G67" s="119">
        <f t="shared" si="7"/>
        <v>0</v>
      </c>
      <c r="H67" s="109">
        <f t="shared" si="8"/>
        <v>0</v>
      </c>
      <c r="I67" s="120">
        <f t="shared" si="6"/>
        <v>0</v>
      </c>
    </row>
    <row r="68" spans="1:9" ht="26.4" x14ac:dyDescent="0.25">
      <c r="A68" s="247" t="s">
        <v>246</v>
      </c>
      <c r="B68" s="466" t="s">
        <v>280</v>
      </c>
      <c r="C68" s="466"/>
      <c r="D68" s="466"/>
      <c r="E68" s="466"/>
      <c r="F68" s="466"/>
      <c r="G68" s="466"/>
      <c r="H68" s="466"/>
      <c r="I68" s="467"/>
    </row>
    <row r="69" spans="1:9" x14ac:dyDescent="0.25">
      <c r="A69" s="459" t="s">
        <v>327</v>
      </c>
      <c r="B69" s="459"/>
      <c r="C69" s="459"/>
      <c r="D69" s="174">
        <v>0</v>
      </c>
      <c r="E69" s="174">
        <v>0</v>
      </c>
      <c r="F69" s="119">
        <f>D69*'Peňažné toky projektu'!$C$9</f>
        <v>0</v>
      </c>
      <c r="G69" s="119">
        <f t="shared" si="7"/>
        <v>0</v>
      </c>
      <c r="H69" s="109">
        <f t="shared" si="8"/>
        <v>0</v>
      </c>
      <c r="I69" s="120">
        <f t="shared" si="6"/>
        <v>0</v>
      </c>
    </row>
    <row r="70" spans="1:9" x14ac:dyDescent="0.25">
      <c r="A70" s="459"/>
      <c r="B70" s="459"/>
      <c r="C70" s="459"/>
      <c r="D70" s="174">
        <v>0</v>
      </c>
      <c r="E70" s="174">
        <v>0</v>
      </c>
      <c r="F70" s="119">
        <f>D70*'Peňažné toky projektu'!$C$9</f>
        <v>0</v>
      </c>
      <c r="G70" s="119">
        <f t="shared" si="7"/>
        <v>0</v>
      </c>
      <c r="H70" s="109">
        <f t="shared" si="8"/>
        <v>0</v>
      </c>
      <c r="I70" s="120">
        <f t="shared" si="6"/>
        <v>0</v>
      </c>
    </row>
    <row r="71" spans="1:9" x14ac:dyDescent="0.25">
      <c r="A71" s="459"/>
      <c r="B71" s="459"/>
      <c r="C71" s="459"/>
      <c r="D71" s="174">
        <v>0</v>
      </c>
      <c r="E71" s="174">
        <v>0</v>
      </c>
      <c r="F71" s="119">
        <f>D71*'Peňažné toky projektu'!$C$9</f>
        <v>0</v>
      </c>
      <c r="G71" s="119">
        <f t="shared" si="7"/>
        <v>0</v>
      </c>
      <c r="H71" s="109">
        <f t="shared" si="8"/>
        <v>0</v>
      </c>
      <c r="I71" s="120">
        <f t="shared" si="6"/>
        <v>0</v>
      </c>
    </row>
    <row r="72" spans="1:9" x14ac:dyDescent="0.25">
      <c r="A72" s="459"/>
      <c r="B72" s="459"/>
      <c r="C72" s="459"/>
      <c r="D72" s="174">
        <v>0</v>
      </c>
      <c r="E72" s="174">
        <v>0</v>
      </c>
      <c r="F72" s="119">
        <f>D72*'Peňažné toky projektu'!$C$9</f>
        <v>0</v>
      </c>
      <c r="G72" s="119">
        <f t="shared" si="7"/>
        <v>0</v>
      </c>
      <c r="H72" s="109">
        <f t="shared" si="8"/>
        <v>0</v>
      </c>
      <c r="I72" s="120">
        <f t="shared" si="6"/>
        <v>0</v>
      </c>
    </row>
    <row r="73" spans="1:9" x14ac:dyDescent="0.25">
      <c r="A73" s="459"/>
      <c r="B73" s="459"/>
      <c r="C73" s="459"/>
      <c r="D73" s="174">
        <v>0</v>
      </c>
      <c r="E73" s="174">
        <v>0</v>
      </c>
      <c r="F73" s="119">
        <f>D73*'Peňažné toky projektu'!$C$9</f>
        <v>0</v>
      </c>
      <c r="G73" s="119">
        <f t="shared" si="7"/>
        <v>0</v>
      </c>
      <c r="H73" s="109">
        <f t="shared" si="8"/>
        <v>0</v>
      </c>
      <c r="I73" s="120">
        <f t="shared" si="6"/>
        <v>0</v>
      </c>
    </row>
    <row r="74" spans="1:9" x14ac:dyDescent="0.25">
      <c r="A74" s="459"/>
      <c r="B74" s="459"/>
      <c r="C74" s="459"/>
      <c r="D74" s="174">
        <v>0</v>
      </c>
      <c r="E74" s="174">
        <v>0</v>
      </c>
      <c r="F74" s="119">
        <f>D74*'Peňažné toky projektu'!$C$9</f>
        <v>0</v>
      </c>
      <c r="G74" s="119">
        <f t="shared" si="7"/>
        <v>0</v>
      </c>
      <c r="H74" s="109">
        <f t="shared" si="8"/>
        <v>0</v>
      </c>
      <c r="I74" s="120">
        <f t="shared" si="6"/>
        <v>0</v>
      </c>
    </row>
    <row r="75" spans="1:9" x14ac:dyDescent="0.25">
      <c r="A75" s="459"/>
      <c r="B75" s="459"/>
      <c r="C75" s="459"/>
      <c r="D75" s="174">
        <v>0</v>
      </c>
      <c r="E75" s="174">
        <v>0</v>
      </c>
      <c r="F75" s="119">
        <f>D75*'Peňažné toky projektu'!$C$9</f>
        <v>0</v>
      </c>
      <c r="G75" s="119">
        <f t="shared" si="7"/>
        <v>0</v>
      </c>
      <c r="H75" s="109">
        <f t="shared" si="8"/>
        <v>0</v>
      </c>
      <c r="I75" s="120">
        <f t="shared" si="6"/>
        <v>0</v>
      </c>
    </row>
    <row r="76" spans="1:9" x14ac:dyDescent="0.25">
      <c r="A76" s="459"/>
      <c r="B76" s="459"/>
      <c r="C76" s="459"/>
      <c r="D76" s="174">
        <v>0</v>
      </c>
      <c r="E76" s="174">
        <v>0</v>
      </c>
      <c r="F76" s="119">
        <f>D76*'Peňažné toky projektu'!$C$9</f>
        <v>0</v>
      </c>
      <c r="G76" s="119">
        <f t="shared" si="7"/>
        <v>0</v>
      </c>
      <c r="H76" s="109">
        <f t="shared" si="8"/>
        <v>0</v>
      </c>
      <c r="I76" s="120">
        <f t="shared" si="6"/>
        <v>0</v>
      </c>
    </row>
    <row r="77" spans="1:9" x14ac:dyDescent="0.25">
      <c r="A77" s="459"/>
      <c r="B77" s="459"/>
      <c r="C77" s="459"/>
      <c r="D77" s="174">
        <v>0</v>
      </c>
      <c r="E77" s="174">
        <v>0</v>
      </c>
      <c r="F77" s="119">
        <f>D77*'Peňažné toky projektu'!$C$9</f>
        <v>0</v>
      </c>
      <c r="G77" s="119">
        <f t="shared" ref="G77:G90" si="9">H77-F77</f>
        <v>0</v>
      </c>
      <c r="H77" s="109">
        <f t="shared" ref="H77:H90" si="10">D77+E77</f>
        <v>0</v>
      </c>
      <c r="I77" s="120">
        <f t="shared" si="6"/>
        <v>0</v>
      </c>
    </row>
    <row r="78" spans="1:9" x14ac:dyDescent="0.25">
      <c r="A78" s="459"/>
      <c r="B78" s="459"/>
      <c r="C78" s="459"/>
      <c r="D78" s="174">
        <v>0</v>
      </c>
      <c r="E78" s="174">
        <v>0</v>
      </c>
      <c r="F78" s="119">
        <f>D78*'Peňažné toky projektu'!$C$9</f>
        <v>0</v>
      </c>
      <c r="G78" s="119">
        <f t="shared" si="9"/>
        <v>0</v>
      </c>
      <c r="H78" s="109">
        <f t="shared" si="10"/>
        <v>0</v>
      </c>
      <c r="I78" s="120">
        <f t="shared" si="6"/>
        <v>0</v>
      </c>
    </row>
    <row r="79" spans="1:9" x14ac:dyDescent="0.25">
      <c r="A79" s="459"/>
      <c r="B79" s="459"/>
      <c r="C79" s="459"/>
      <c r="D79" s="174">
        <v>0</v>
      </c>
      <c r="E79" s="174">
        <v>0</v>
      </c>
      <c r="F79" s="119">
        <f>D79*'Peňažné toky projektu'!$C$9</f>
        <v>0</v>
      </c>
      <c r="G79" s="119">
        <f t="shared" si="9"/>
        <v>0</v>
      </c>
      <c r="H79" s="109">
        <f t="shared" si="10"/>
        <v>0</v>
      </c>
      <c r="I79" s="120">
        <f t="shared" si="6"/>
        <v>0</v>
      </c>
    </row>
    <row r="80" spans="1:9" ht="26.4" x14ac:dyDescent="0.25">
      <c r="A80" s="247" t="s">
        <v>247</v>
      </c>
      <c r="B80" s="466" t="s">
        <v>281</v>
      </c>
      <c r="C80" s="466"/>
      <c r="D80" s="466"/>
      <c r="E80" s="466"/>
      <c r="F80" s="466"/>
      <c r="G80" s="466"/>
      <c r="H80" s="466"/>
      <c r="I80" s="467"/>
    </row>
    <row r="81" spans="1:9" ht="14.4" customHeight="1" x14ac:dyDescent="0.25">
      <c r="A81" s="459" t="s">
        <v>326</v>
      </c>
      <c r="B81" s="459"/>
      <c r="C81" s="459"/>
      <c r="D81" s="174">
        <v>0</v>
      </c>
      <c r="E81" s="174">
        <v>0</v>
      </c>
      <c r="F81" s="119">
        <f>D81*'Peňažné toky projektu'!$C$9</f>
        <v>0</v>
      </c>
      <c r="G81" s="119">
        <f t="shared" si="9"/>
        <v>0</v>
      </c>
      <c r="H81" s="109">
        <f t="shared" si="10"/>
        <v>0</v>
      </c>
      <c r="I81" s="120">
        <f t="shared" si="6"/>
        <v>0</v>
      </c>
    </row>
    <row r="82" spans="1:9" x14ac:dyDescent="0.25">
      <c r="A82" s="459" t="s">
        <v>327</v>
      </c>
      <c r="B82" s="459"/>
      <c r="C82" s="459"/>
      <c r="D82" s="174">
        <v>0</v>
      </c>
      <c r="E82" s="174">
        <v>0</v>
      </c>
      <c r="F82" s="119">
        <f>D82*'Peňažné toky projektu'!$C$9</f>
        <v>0</v>
      </c>
      <c r="G82" s="119">
        <f t="shared" si="9"/>
        <v>0</v>
      </c>
      <c r="H82" s="109">
        <f t="shared" si="10"/>
        <v>0</v>
      </c>
      <c r="I82" s="120">
        <f t="shared" si="6"/>
        <v>0</v>
      </c>
    </row>
    <row r="83" spans="1:9" x14ac:dyDescent="0.25">
      <c r="A83" s="459" t="s">
        <v>328</v>
      </c>
      <c r="B83" s="459"/>
      <c r="C83" s="459"/>
      <c r="D83" s="174">
        <v>0</v>
      </c>
      <c r="E83" s="174">
        <v>0</v>
      </c>
      <c r="F83" s="119">
        <f>D83*'Peňažné toky projektu'!$C$9</f>
        <v>0</v>
      </c>
      <c r="G83" s="119">
        <f t="shared" si="9"/>
        <v>0</v>
      </c>
      <c r="H83" s="109">
        <f t="shared" si="10"/>
        <v>0</v>
      </c>
      <c r="I83" s="120">
        <f t="shared" si="6"/>
        <v>0</v>
      </c>
    </row>
    <row r="84" spans="1:9" x14ac:dyDescent="0.25">
      <c r="A84" s="459" t="s">
        <v>325</v>
      </c>
      <c r="B84" s="459"/>
      <c r="C84" s="459"/>
      <c r="D84" s="174">
        <v>0</v>
      </c>
      <c r="E84" s="174">
        <v>0</v>
      </c>
      <c r="F84" s="119">
        <f>D84*'Peňažné toky projektu'!$C$9</f>
        <v>0</v>
      </c>
      <c r="G84" s="119">
        <f t="shared" si="9"/>
        <v>0</v>
      </c>
      <c r="H84" s="109">
        <f t="shared" si="10"/>
        <v>0</v>
      </c>
      <c r="I84" s="120">
        <f t="shared" si="6"/>
        <v>0</v>
      </c>
    </row>
    <row r="85" spans="1:9" ht="14.4" customHeight="1" x14ac:dyDescent="0.25">
      <c r="A85" s="459" t="s">
        <v>320</v>
      </c>
      <c r="B85" s="459"/>
      <c r="C85" s="459"/>
      <c r="D85" s="174">
        <v>0</v>
      </c>
      <c r="E85" s="174">
        <v>0</v>
      </c>
      <c r="F85" s="119">
        <f>D85*'Peňažné toky projektu'!$C$9</f>
        <v>0</v>
      </c>
      <c r="G85" s="119">
        <f t="shared" si="9"/>
        <v>0</v>
      </c>
      <c r="H85" s="109">
        <f t="shared" si="10"/>
        <v>0</v>
      </c>
      <c r="I85" s="120">
        <f t="shared" si="6"/>
        <v>0</v>
      </c>
    </row>
    <row r="86" spans="1:9" x14ac:dyDescent="0.25">
      <c r="A86" s="459"/>
      <c r="B86" s="459"/>
      <c r="C86" s="459"/>
      <c r="D86" s="174">
        <v>0</v>
      </c>
      <c r="E86" s="174">
        <v>0</v>
      </c>
      <c r="F86" s="119">
        <f>D86*'Peňažné toky projektu'!$C$9</f>
        <v>0</v>
      </c>
      <c r="G86" s="119">
        <f t="shared" si="9"/>
        <v>0</v>
      </c>
      <c r="H86" s="109">
        <f t="shared" si="10"/>
        <v>0</v>
      </c>
      <c r="I86" s="120">
        <f t="shared" si="6"/>
        <v>0</v>
      </c>
    </row>
    <row r="87" spans="1:9" x14ac:dyDescent="0.25">
      <c r="A87" s="459"/>
      <c r="B87" s="459"/>
      <c r="C87" s="459"/>
      <c r="D87" s="174">
        <v>0</v>
      </c>
      <c r="E87" s="174">
        <v>0</v>
      </c>
      <c r="F87" s="119">
        <f>D87*'Peňažné toky projektu'!$C$9</f>
        <v>0</v>
      </c>
      <c r="G87" s="119">
        <f t="shared" si="9"/>
        <v>0</v>
      </c>
      <c r="H87" s="109">
        <f t="shared" si="10"/>
        <v>0</v>
      </c>
      <c r="I87" s="120">
        <f t="shared" si="6"/>
        <v>0</v>
      </c>
    </row>
    <row r="88" spans="1:9" x14ac:dyDescent="0.25">
      <c r="A88" s="459"/>
      <c r="B88" s="459"/>
      <c r="C88" s="459"/>
      <c r="D88" s="174">
        <v>0</v>
      </c>
      <c r="E88" s="174">
        <v>0</v>
      </c>
      <c r="F88" s="119">
        <f>D88*'Peňažné toky projektu'!$C$9</f>
        <v>0</v>
      </c>
      <c r="G88" s="119">
        <f t="shared" si="9"/>
        <v>0</v>
      </c>
      <c r="H88" s="109">
        <f t="shared" si="10"/>
        <v>0</v>
      </c>
      <c r="I88" s="120">
        <f t="shared" si="6"/>
        <v>0</v>
      </c>
    </row>
    <row r="89" spans="1:9" x14ac:dyDescent="0.25">
      <c r="A89" s="459"/>
      <c r="B89" s="459"/>
      <c r="C89" s="459"/>
      <c r="D89" s="174">
        <v>0</v>
      </c>
      <c r="E89" s="174">
        <v>0</v>
      </c>
      <c r="F89" s="119">
        <f>D89*'Peňažné toky projektu'!$C$9</f>
        <v>0</v>
      </c>
      <c r="G89" s="119">
        <f t="shared" si="9"/>
        <v>0</v>
      </c>
      <c r="H89" s="109">
        <f t="shared" si="10"/>
        <v>0</v>
      </c>
      <c r="I89" s="120">
        <f t="shared" si="6"/>
        <v>0</v>
      </c>
    </row>
    <row r="90" spans="1:9" x14ac:dyDescent="0.25">
      <c r="A90" s="459"/>
      <c r="B90" s="459"/>
      <c r="C90" s="459"/>
      <c r="D90" s="174">
        <v>0</v>
      </c>
      <c r="E90" s="174">
        <v>0</v>
      </c>
      <c r="F90" s="119">
        <f>D90*'Peňažné toky projektu'!$C$9</f>
        <v>0</v>
      </c>
      <c r="G90" s="119">
        <f t="shared" si="9"/>
        <v>0</v>
      </c>
      <c r="H90" s="109">
        <f t="shared" si="10"/>
        <v>0</v>
      </c>
      <c r="I90" s="120">
        <f t="shared" si="6"/>
        <v>0</v>
      </c>
    </row>
    <row r="91" spans="1:9" x14ac:dyDescent="0.25">
      <c r="A91" s="491" t="s">
        <v>282</v>
      </c>
      <c r="B91" s="466"/>
      <c r="C91" s="466"/>
      <c r="D91" s="466"/>
      <c r="E91" s="466"/>
      <c r="F91" s="466"/>
      <c r="G91" s="466"/>
      <c r="H91" s="466"/>
      <c r="I91" s="467"/>
    </row>
    <row r="92" spans="1:9" x14ac:dyDescent="0.25">
      <c r="A92" s="459" t="s">
        <v>328</v>
      </c>
      <c r="B92" s="459"/>
      <c r="C92" s="459"/>
      <c r="D92" s="174">
        <v>0</v>
      </c>
      <c r="E92" s="174">
        <v>0</v>
      </c>
      <c r="F92" s="119">
        <f>D92*'Peňažné toky projektu'!$C$9</f>
        <v>0</v>
      </c>
      <c r="G92" s="119">
        <f t="shared" si="4"/>
        <v>0</v>
      </c>
      <c r="H92" s="109">
        <f t="shared" si="3"/>
        <v>0</v>
      </c>
      <c r="I92" s="120">
        <f t="shared" ref="I92:I97" si="11">IF(F92=0,0,F92/F$99)</f>
        <v>0</v>
      </c>
    </row>
    <row r="93" spans="1:9" x14ac:dyDescent="0.25">
      <c r="A93" s="459" t="s">
        <v>327</v>
      </c>
      <c r="B93" s="459"/>
      <c r="C93" s="459"/>
      <c r="D93" s="174">
        <v>0</v>
      </c>
      <c r="E93" s="174">
        <v>0</v>
      </c>
      <c r="F93" s="119">
        <f>D93*'Peňažné toky projektu'!$C$9</f>
        <v>0</v>
      </c>
      <c r="G93" s="119">
        <f t="shared" si="4"/>
        <v>0</v>
      </c>
      <c r="H93" s="109">
        <f t="shared" si="3"/>
        <v>0</v>
      </c>
      <c r="I93" s="120">
        <f t="shared" si="11"/>
        <v>0</v>
      </c>
    </row>
    <row r="94" spans="1:9" x14ac:dyDescent="0.25">
      <c r="A94" s="459"/>
      <c r="B94" s="459"/>
      <c r="C94" s="459"/>
      <c r="D94" s="174">
        <v>0</v>
      </c>
      <c r="E94" s="174">
        <v>0</v>
      </c>
      <c r="F94" s="119">
        <f>D94*'Peňažné toky projektu'!$C$9</f>
        <v>0</v>
      </c>
      <c r="G94" s="119">
        <f t="shared" si="4"/>
        <v>0</v>
      </c>
      <c r="H94" s="109">
        <f t="shared" si="3"/>
        <v>0</v>
      </c>
      <c r="I94" s="120">
        <f t="shared" si="11"/>
        <v>0</v>
      </c>
    </row>
    <row r="95" spans="1:9" x14ac:dyDescent="0.25">
      <c r="A95" s="459"/>
      <c r="B95" s="459"/>
      <c r="C95" s="459"/>
      <c r="D95" s="174">
        <v>0</v>
      </c>
      <c r="E95" s="174">
        <v>0</v>
      </c>
      <c r="F95" s="119">
        <f>D95*'Peňažné toky projektu'!$C$9</f>
        <v>0</v>
      </c>
      <c r="G95" s="119">
        <f t="shared" si="4"/>
        <v>0</v>
      </c>
      <c r="H95" s="109">
        <f t="shared" si="3"/>
        <v>0</v>
      </c>
      <c r="I95" s="120">
        <f t="shared" si="11"/>
        <v>0</v>
      </c>
    </row>
    <row r="96" spans="1:9" x14ac:dyDescent="0.25">
      <c r="A96" s="459"/>
      <c r="B96" s="459"/>
      <c r="C96" s="459"/>
      <c r="D96" s="174">
        <v>0</v>
      </c>
      <c r="E96" s="174">
        <v>0</v>
      </c>
      <c r="F96" s="119">
        <f>D96*'Peňažné toky projektu'!$C$9</f>
        <v>0</v>
      </c>
      <c r="G96" s="119">
        <f t="shared" si="4"/>
        <v>0</v>
      </c>
      <c r="H96" s="109">
        <f t="shared" si="3"/>
        <v>0</v>
      </c>
      <c r="I96" s="120">
        <f t="shared" si="11"/>
        <v>0</v>
      </c>
    </row>
    <row r="97" spans="1:22" x14ac:dyDescent="0.25">
      <c r="A97" s="459"/>
      <c r="B97" s="459"/>
      <c r="C97" s="459"/>
      <c r="D97" s="174">
        <v>0</v>
      </c>
      <c r="E97" s="174">
        <v>0</v>
      </c>
      <c r="F97" s="119">
        <f>D97*'Peňažné toky projektu'!$C$9</f>
        <v>0</v>
      </c>
      <c r="G97" s="119">
        <f t="shared" si="4"/>
        <v>0</v>
      </c>
      <c r="H97" s="109">
        <f t="shared" si="3"/>
        <v>0</v>
      </c>
      <c r="I97" s="120">
        <f t="shared" si="11"/>
        <v>0</v>
      </c>
    </row>
    <row r="98" spans="1:22" x14ac:dyDescent="0.25">
      <c r="A98" s="479" t="s">
        <v>112</v>
      </c>
      <c r="B98" s="480"/>
      <c r="C98" s="481"/>
      <c r="D98" s="185"/>
      <c r="E98" s="174">
        <v>0</v>
      </c>
      <c r="F98" s="119">
        <f>D98*'Peňažné toky projektu'!$C$9</f>
        <v>0</v>
      </c>
      <c r="G98" s="119">
        <f t="shared" si="4"/>
        <v>0</v>
      </c>
      <c r="H98" s="109">
        <f>E98</f>
        <v>0</v>
      </c>
      <c r="I98" s="110"/>
    </row>
    <row r="99" spans="1:22" x14ac:dyDescent="0.25">
      <c r="A99" s="479" t="s">
        <v>4</v>
      </c>
      <c r="B99" s="480"/>
      <c r="C99" s="481"/>
      <c r="D99" s="186">
        <f>SUM(D40:D97)</f>
        <v>0</v>
      </c>
      <c r="E99" s="186">
        <f>SUM(E40:E98)</f>
        <v>0</v>
      </c>
      <c r="F99" s="177">
        <f>SUM(F40:F98)</f>
        <v>0</v>
      </c>
      <c r="G99" s="187">
        <f>SUM(G40:G98)</f>
        <v>0</v>
      </c>
      <c r="H99" s="177">
        <f>SUM(H40:H98)</f>
        <v>0</v>
      </c>
      <c r="I99" s="185">
        <f>SUM(I40:I97)</f>
        <v>0</v>
      </c>
    </row>
    <row r="100" spans="1:22" x14ac:dyDescent="0.25">
      <c r="A100" s="115"/>
      <c r="B100" s="115"/>
      <c r="C100" s="115"/>
      <c r="D100" s="114"/>
      <c r="E100" s="115"/>
    </row>
    <row r="101" spans="1:22" s="68" customFormat="1" x14ac:dyDescent="0.25"/>
    <row r="102" spans="1:22" s="68" customFormat="1" hidden="1" x14ac:dyDescent="0.25">
      <c r="A102" s="68" t="s">
        <v>77</v>
      </c>
      <c r="C102" s="205" t="e">
        <f>'Základné informácie'!F15</f>
        <v>#VALUE!</v>
      </c>
      <c r="T102" s="121"/>
    </row>
    <row r="103" spans="1:22" s="68" customFormat="1" hidden="1" x14ac:dyDescent="0.25">
      <c r="A103" s="68" t="s">
        <v>63</v>
      </c>
      <c r="C103" s="205">
        <f>'Základné informácie'!F13</f>
        <v>0.85</v>
      </c>
    </row>
    <row r="104" spans="1:22" s="68" customFormat="1" hidden="1" x14ac:dyDescent="0.25">
      <c r="A104" s="68" t="s">
        <v>64</v>
      </c>
      <c r="C104" s="205" t="e">
        <f>'Základné informácie'!F14</f>
        <v>#VALUE!</v>
      </c>
    </row>
    <row r="105" spans="1:22" s="68" customFormat="1" hidden="1" x14ac:dyDescent="0.25"/>
    <row r="106" spans="1:22" s="68" customFormat="1" ht="13.2" hidden="1" customHeight="1" x14ac:dyDescent="0.25">
      <c r="A106" s="482" t="s">
        <v>126</v>
      </c>
      <c r="B106" s="483"/>
      <c r="C106" s="484"/>
      <c r="D106" s="471" t="s">
        <v>127</v>
      </c>
      <c r="E106" s="471" t="s">
        <v>128</v>
      </c>
      <c r="F106" s="474" t="s">
        <v>129</v>
      </c>
      <c r="G106" s="122"/>
      <c r="H106" s="123"/>
      <c r="I106" s="124"/>
      <c r="J106" s="125"/>
      <c r="T106" s="126" t="s">
        <v>130</v>
      </c>
      <c r="U106" s="127">
        <f>C110</f>
        <v>0</v>
      </c>
      <c r="V106" s="128">
        <v>1</v>
      </c>
    </row>
    <row r="107" spans="1:22" s="68" customFormat="1" hidden="1" x14ac:dyDescent="0.25">
      <c r="A107" s="485"/>
      <c r="B107" s="486"/>
      <c r="C107" s="487"/>
      <c r="D107" s="472"/>
      <c r="E107" s="472"/>
      <c r="F107" s="475"/>
      <c r="G107" s="129"/>
      <c r="H107" s="130"/>
      <c r="I107" s="131"/>
      <c r="J107" s="125"/>
      <c r="T107" s="126" t="s">
        <v>131</v>
      </c>
      <c r="U107" s="127">
        <f>NFP</f>
        <v>0</v>
      </c>
      <c r="V107" s="132" t="e">
        <f>U107/$U$106</f>
        <v>#DIV/0!</v>
      </c>
    </row>
    <row r="108" spans="1:22" s="68" customFormat="1" hidden="1" x14ac:dyDescent="0.25">
      <c r="A108" s="488"/>
      <c r="B108" s="489"/>
      <c r="C108" s="490"/>
      <c r="D108" s="473"/>
      <c r="E108" s="473"/>
      <c r="F108" s="476"/>
      <c r="G108" s="133"/>
      <c r="H108" s="134" t="s">
        <v>132</v>
      </c>
      <c r="I108" s="135" t="s">
        <v>133</v>
      </c>
      <c r="T108" s="126" t="s">
        <v>134</v>
      </c>
      <c r="U108" s="127" t="e">
        <f>B112</f>
        <v>#DIV/0!</v>
      </c>
      <c r="V108" s="132" t="e">
        <f>U108/$U$106</f>
        <v>#DIV/0!</v>
      </c>
    </row>
    <row r="109" spans="1:22" s="68" customFormat="1" hidden="1" x14ac:dyDescent="0.25">
      <c r="A109" s="136"/>
      <c r="B109" s="137"/>
      <c r="C109" s="137"/>
      <c r="D109" s="138"/>
      <c r="E109" s="138"/>
      <c r="F109" s="139"/>
      <c r="G109" s="140" t="s">
        <v>135</v>
      </c>
      <c r="H109" s="141" t="e">
        <f>F112+F113</f>
        <v>#DIV/0!</v>
      </c>
      <c r="I109" s="142" t="e">
        <f>SUM(F112:F114)</f>
        <v>#DIV/0!</v>
      </c>
      <c r="T109" s="126" t="s">
        <v>136</v>
      </c>
      <c r="U109" s="127">
        <f>B113</f>
        <v>0</v>
      </c>
      <c r="V109" s="132" t="e">
        <f>U109/$U$106</f>
        <v>#DIV/0!</v>
      </c>
    </row>
    <row r="110" spans="1:22" s="68" customFormat="1" hidden="1" x14ac:dyDescent="0.25">
      <c r="A110" s="143" t="s">
        <v>137</v>
      </c>
      <c r="C110" s="206">
        <f>IF(F99&gt;0,F99,B9*'Peňažné toky projektu'!$C$9)</f>
        <v>0</v>
      </c>
      <c r="D110" s="144" t="e">
        <f>SUM(D112:D114)</f>
        <v>#DIV/0!</v>
      </c>
      <c r="E110" s="145" t="e">
        <f>SUM(E112:E114)</f>
        <v>#DIV/0!</v>
      </c>
      <c r="F110" s="146"/>
      <c r="G110" s="140" t="s">
        <v>138</v>
      </c>
      <c r="H110" s="141">
        <f>NFP</f>
        <v>0</v>
      </c>
      <c r="I110" s="142">
        <f>CelkoveOpravneneVydavky</f>
        <v>0</v>
      </c>
      <c r="T110" s="126" t="s">
        <v>139</v>
      </c>
      <c r="U110" s="127">
        <f>B114</f>
        <v>0</v>
      </c>
      <c r="V110" s="132" t="e">
        <f>U110/$U$106</f>
        <v>#DIV/0!</v>
      </c>
    </row>
    <row r="111" spans="1:22" s="68" customFormat="1" hidden="1" x14ac:dyDescent="0.25">
      <c r="A111" s="143" t="s">
        <v>140</v>
      </c>
      <c r="C111" s="206">
        <f>F99*'Peňažné toky projektu'!C11</f>
        <v>0</v>
      </c>
      <c r="D111" s="144"/>
      <c r="E111" s="147"/>
      <c r="F111" s="148"/>
      <c r="G111" s="140" t="s">
        <v>141</v>
      </c>
      <c r="H111" s="141" t="e">
        <f>H109-H110</f>
        <v>#DIV/0!</v>
      </c>
      <c r="I111" s="142" t="e">
        <f>I109-I110</f>
        <v>#DIV/0!</v>
      </c>
      <c r="T111" s="126" t="s">
        <v>142</v>
      </c>
      <c r="U111" s="127" t="e">
        <f>#REF!</f>
        <v>#REF!</v>
      </c>
      <c r="V111" s="149"/>
    </row>
    <row r="112" spans="1:22" s="68" customFormat="1" hidden="1" x14ac:dyDescent="0.25">
      <c r="A112" s="150" t="s">
        <v>143</v>
      </c>
      <c r="B112" s="477" t="e">
        <f>IF(C111/C110&lt;0.85,C111,PodielZdrojovEU*C110)</f>
        <v>#DIV/0!</v>
      </c>
      <c r="C112" s="478"/>
      <c r="D112" s="151" t="e">
        <f>B112/$C$110</f>
        <v>#DIV/0!</v>
      </c>
      <c r="E112" s="152" t="e">
        <f>B112/B9</f>
        <v>#DIV/0!</v>
      </c>
      <c r="F112" s="153" t="e">
        <f>E112*B9</f>
        <v>#DIV/0!</v>
      </c>
      <c r="I112" s="154"/>
      <c r="T112" s="126" t="s">
        <v>144</v>
      </c>
      <c r="U112" s="127">
        <f>D29</f>
        <v>0</v>
      </c>
      <c r="V112" s="128">
        <v>1</v>
      </c>
    </row>
    <row r="113" spans="1:22" s="68" customFormat="1" hidden="1" x14ac:dyDescent="0.25">
      <c r="A113" s="150" t="s">
        <v>145</v>
      </c>
      <c r="B113" s="477">
        <f>C110-B114-C111</f>
        <v>0</v>
      </c>
      <c r="C113" s="478"/>
      <c r="D113" s="151" t="e">
        <f>B113/$C$110</f>
        <v>#DIV/0!</v>
      </c>
      <c r="E113" s="152" t="e">
        <f>B113/B9</f>
        <v>#DIV/0!</v>
      </c>
      <c r="F113" s="153" t="e">
        <f>E113*B9</f>
        <v>#DIV/0!</v>
      </c>
      <c r="G113" s="155"/>
      <c r="H113" s="155"/>
      <c r="I113" s="154"/>
      <c r="T113" s="126" t="s">
        <v>146</v>
      </c>
      <c r="U113" s="127">
        <f>NFP</f>
        <v>0</v>
      </c>
      <c r="V113" s="156" t="e">
        <f>U113/$U$112</f>
        <v>#DIV/0!</v>
      </c>
    </row>
    <row r="114" spans="1:22" s="68" customFormat="1" hidden="1" x14ac:dyDescent="0.25">
      <c r="A114" s="150" t="s">
        <v>147</v>
      </c>
      <c r="B114" s="477">
        <f>C110-C111</f>
        <v>0</v>
      </c>
      <c r="C114" s="478"/>
      <c r="D114" s="151" t="e">
        <f>B114/$C$110</f>
        <v>#DIV/0!</v>
      </c>
      <c r="E114" s="152" t="e">
        <f>1-(E112+E113)</f>
        <v>#DIV/0!</v>
      </c>
      <c r="F114" s="153" t="e">
        <f>E114*B9</f>
        <v>#DIV/0!</v>
      </c>
      <c r="G114" s="157"/>
      <c r="H114" s="157"/>
      <c r="I114" s="158"/>
      <c r="T114" s="126" t="s">
        <v>148</v>
      </c>
      <c r="U114" s="127" t="e">
        <f>B112</f>
        <v>#DIV/0!</v>
      </c>
      <c r="V114" s="156" t="e">
        <f>U114/$U$112</f>
        <v>#DIV/0!</v>
      </c>
    </row>
    <row r="115" spans="1:22" s="68" customFormat="1" hidden="1" x14ac:dyDescent="0.25">
      <c r="B115" s="159"/>
      <c r="C115" s="159"/>
      <c r="D115" s="160"/>
      <c r="F115" s="161"/>
      <c r="G115" s="162"/>
      <c r="H115" s="163"/>
      <c r="I115" s="163"/>
      <c r="T115" s="126" t="s">
        <v>149</v>
      </c>
      <c r="U115" s="127">
        <f>B113</f>
        <v>0</v>
      </c>
      <c r="V115" s="156" t="e">
        <f>U115/$U$112</f>
        <v>#DIV/0!</v>
      </c>
    </row>
    <row r="116" spans="1:22" s="68" customFormat="1" hidden="1" x14ac:dyDescent="0.25">
      <c r="B116" s="159"/>
      <c r="C116" s="159"/>
      <c r="D116" s="160"/>
      <c r="F116" s="161"/>
      <c r="G116" s="162"/>
      <c r="H116" s="163"/>
      <c r="I116" s="163"/>
      <c r="T116" s="126" t="s">
        <v>150</v>
      </c>
      <c r="U116" s="127" t="e">
        <f>F114</f>
        <v>#DIV/0!</v>
      </c>
      <c r="V116" s="156" t="e">
        <f>U116/$U$112</f>
        <v>#DIV/0!</v>
      </c>
    </row>
    <row r="117" spans="1:22" s="68" customFormat="1" hidden="1" x14ac:dyDescent="0.25">
      <c r="T117" s="126" t="s">
        <v>151</v>
      </c>
      <c r="U117" s="127">
        <f>C9</f>
        <v>0</v>
      </c>
      <c r="V117" s="149"/>
    </row>
    <row r="118" spans="1:22" hidden="1" x14ac:dyDescent="0.25">
      <c r="A118" s="63" t="s">
        <v>152</v>
      </c>
      <c r="E118" s="68"/>
      <c r="F118" s="68"/>
      <c r="G118" s="164"/>
      <c r="T118" s="126" t="s">
        <v>153</v>
      </c>
      <c r="U118" s="127">
        <f>D28</f>
        <v>0</v>
      </c>
      <c r="V118" s="149"/>
    </row>
    <row r="119" spans="1:22" hidden="1" x14ac:dyDescent="0.25">
      <c r="A119" s="165" t="s">
        <v>154</v>
      </c>
      <c r="B119" s="166">
        <v>-1E-3</v>
      </c>
      <c r="F119" s="68"/>
      <c r="G119" s="68"/>
    </row>
    <row r="120" spans="1:22" ht="52.8" hidden="1" x14ac:dyDescent="0.25">
      <c r="A120" s="169" t="s">
        <v>115</v>
      </c>
      <c r="B120" s="181" t="s">
        <v>155</v>
      </c>
      <c r="C120" s="181" t="s">
        <v>107</v>
      </c>
      <c r="D120" s="181" t="s">
        <v>118</v>
      </c>
      <c r="E120" s="181" t="s">
        <v>156</v>
      </c>
      <c r="F120" s="181" t="s">
        <v>157</v>
      </c>
      <c r="G120" s="181" t="s">
        <v>173</v>
      </c>
    </row>
    <row r="121" spans="1:22" hidden="1" x14ac:dyDescent="0.25">
      <c r="A121" s="150">
        <f>'Peňažné toky projektu'!D13</f>
        <v>2017</v>
      </c>
      <c r="B121" s="167">
        <v>1</v>
      </c>
      <c r="C121" s="167">
        <f t="shared" ref="C121:C129" si="12">C14/B121</f>
        <v>0</v>
      </c>
      <c r="D121" s="167">
        <f t="shared" ref="D121:D129" si="13">E14/B121</f>
        <v>0</v>
      </c>
      <c r="E121" s="167">
        <f t="shared" ref="E121:E129" si="14">($B$6)*B14/B121</f>
        <v>0</v>
      </c>
      <c r="F121" s="168">
        <f t="shared" ref="F121:F129" si="15">($C$6)*D14/B121</f>
        <v>0</v>
      </c>
      <c r="G121" s="167">
        <f t="shared" ref="G121:G126" si="16">E121+F121</f>
        <v>0</v>
      </c>
    </row>
    <row r="122" spans="1:22" hidden="1" x14ac:dyDescent="0.25">
      <c r="A122" s="150">
        <f>A121+1</f>
        <v>2018</v>
      </c>
      <c r="B122" s="167">
        <f t="shared" ref="B122:B129" si="17">POWER(1+$B$119,A122-A$121)</f>
        <v>0.999</v>
      </c>
      <c r="C122" s="168">
        <f t="shared" si="12"/>
        <v>0</v>
      </c>
      <c r="D122" s="168">
        <f t="shared" si="13"/>
        <v>0</v>
      </c>
      <c r="E122" s="167">
        <f t="shared" si="14"/>
        <v>0</v>
      </c>
      <c r="F122" s="168">
        <f t="shared" si="15"/>
        <v>0</v>
      </c>
      <c r="G122" s="168">
        <f t="shared" si="16"/>
        <v>0</v>
      </c>
    </row>
    <row r="123" spans="1:22" hidden="1" x14ac:dyDescent="0.25">
      <c r="A123" s="150">
        <f t="shared" ref="A123:A129" si="18">A122+1</f>
        <v>2019</v>
      </c>
      <c r="B123" s="167">
        <f t="shared" si="17"/>
        <v>0.99800100000000003</v>
      </c>
      <c r="C123" s="168">
        <f t="shared" si="12"/>
        <v>0</v>
      </c>
      <c r="D123" s="168">
        <f t="shared" si="13"/>
        <v>0</v>
      </c>
      <c r="E123" s="167">
        <f t="shared" si="14"/>
        <v>0</v>
      </c>
      <c r="F123" s="168">
        <f t="shared" si="15"/>
        <v>0</v>
      </c>
      <c r="G123" s="168">
        <f t="shared" si="16"/>
        <v>0</v>
      </c>
    </row>
    <row r="124" spans="1:22" hidden="1" x14ac:dyDescent="0.25">
      <c r="A124" s="150">
        <f t="shared" si="18"/>
        <v>2020</v>
      </c>
      <c r="B124" s="167">
        <f t="shared" si="17"/>
        <v>0.997002999</v>
      </c>
      <c r="C124" s="168">
        <f t="shared" si="12"/>
        <v>0</v>
      </c>
      <c r="D124" s="168">
        <f t="shared" si="13"/>
        <v>0</v>
      </c>
      <c r="E124" s="167">
        <f t="shared" si="14"/>
        <v>0</v>
      </c>
      <c r="F124" s="168">
        <f t="shared" si="15"/>
        <v>0</v>
      </c>
      <c r="G124" s="168">
        <f t="shared" si="16"/>
        <v>0</v>
      </c>
    </row>
    <row r="125" spans="1:22" hidden="1" x14ac:dyDescent="0.25">
      <c r="A125" s="150">
        <f t="shared" si="18"/>
        <v>2021</v>
      </c>
      <c r="B125" s="167">
        <f t="shared" si="17"/>
        <v>0.99600599600100004</v>
      </c>
      <c r="C125" s="168">
        <f t="shared" si="12"/>
        <v>0</v>
      </c>
      <c r="D125" s="168">
        <f t="shared" si="13"/>
        <v>0</v>
      </c>
      <c r="E125" s="167">
        <f t="shared" si="14"/>
        <v>0</v>
      </c>
      <c r="F125" s="168">
        <f t="shared" si="15"/>
        <v>0</v>
      </c>
      <c r="G125" s="168">
        <f t="shared" si="16"/>
        <v>0</v>
      </c>
    </row>
    <row r="126" spans="1:22" hidden="1" x14ac:dyDescent="0.25">
      <c r="A126" s="150">
        <f t="shared" si="18"/>
        <v>2022</v>
      </c>
      <c r="B126" s="167">
        <f t="shared" si="17"/>
        <v>0.99500999000499901</v>
      </c>
      <c r="C126" s="168">
        <f t="shared" si="12"/>
        <v>0</v>
      </c>
      <c r="D126" s="168">
        <f t="shared" si="13"/>
        <v>0</v>
      </c>
      <c r="E126" s="167">
        <f t="shared" si="14"/>
        <v>0</v>
      </c>
      <c r="F126" s="168">
        <f t="shared" si="15"/>
        <v>0</v>
      </c>
      <c r="G126" s="168">
        <f t="shared" si="16"/>
        <v>0</v>
      </c>
    </row>
    <row r="127" spans="1:22" hidden="1" x14ac:dyDescent="0.25">
      <c r="A127" s="150">
        <f t="shared" si="18"/>
        <v>2023</v>
      </c>
      <c r="B127" s="167">
        <f t="shared" si="17"/>
        <v>0.99401498001499411</v>
      </c>
      <c r="C127" s="168">
        <f t="shared" si="12"/>
        <v>0</v>
      </c>
      <c r="D127" s="168">
        <f t="shared" si="13"/>
        <v>0</v>
      </c>
      <c r="E127" s="167">
        <f t="shared" si="14"/>
        <v>0</v>
      </c>
      <c r="F127" s="168">
        <f t="shared" si="15"/>
        <v>0</v>
      </c>
      <c r="G127" s="168">
        <f>E127+F127</f>
        <v>0</v>
      </c>
    </row>
    <row r="128" spans="1:22" hidden="1" x14ac:dyDescent="0.25">
      <c r="A128" s="150">
        <f t="shared" si="18"/>
        <v>2024</v>
      </c>
      <c r="B128" s="167">
        <f t="shared" si="17"/>
        <v>0.99302096503497905</v>
      </c>
      <c r="C128" s="168">
        <f t="shared" si="12"/>
        <v>0</v>
      </c>
      <c r="D128" s="168">
        <f t="shared" si="13"/>
        <v>0</v>
      </c>
      <c r="E128" s="167">
        <f t="shared" si="14"/>
        <v>0</v>
      </c>
      <c r="F128" s="168">
        <f t="shared" si="15"/>
        <v>0</v>
      </c>
      <c r="G128" s="168">
        <f>E128+F128</f>
        <v>0</v>
      </c>
    </row>
    <row r="129" spans="1:7" hidden="1" x14ac:dyDescent="0.25">
      <c r="A129" s="150">
        <f t="shared" si="18"/>
        <v>2025</v>
      </c>
      <c r="B129" s="167">
        <f t="shared" si="17"/>
        <v>0.9920279440699441</v>
      </c>
      <c r="C129" s="168">
        <f t="shared" si="12"/>
        <v>0</v>
      </c>
      <c r="D129" s="168">
        <f t="shared" si="13"/>
        <v>0</v>
      </c>
      <c r="E129" s="167">
        <f t="shared" si="14"/>
        <v>0</v>
      </c>
      <c r="F129" s="168">
        <f t="shared" si="15"/>
        <v>0</v>
      </c>
      <c r="G129" s="168">
        <f>E129+F129</f>
        <v>0</v>
      </c>
    </row>
    <row r="130" spans="1:7" hidden="1" x14ac:dyDescent="0.25">
      <c r="A130" s="182" t="s">
        <v>4</v>
      </c>
      <c r="B130" s="183"/>
      <c r="C130" s="184">
        <f>SUM(C121:C129)</f>
        <v>0</v>
      </c>
      <c r="D130" s="184">
        <f>SUM(D121:D129)</f>
        <v>0</v>
      </c>
      <c r="E130" s="184">
        <f>SUM(E121:E129)</f>
        <v>0</v>
      </c>
      <c r="F130" s="184">
        <f>SUM(F121:F129)</f>
        <v>0</v>
      </c>
      <c r="G130" s="184">
        <f>SUM(G121:G129)</f>
        <v>0</v>
      </c>
    </row>
    <row r="131" spans="1:7" hidden="1" x14ac:dyDescent="0.25"/>
    <row r="135" spans="1:7" hidden="1" x14ac:dyDescent="0.25"/>
    <row r="136" spans="1:7" hidden="1" x14ac:dyDescent="0.25">
      <c r="A136" s="268" t="s">
        <v>158</v>
      </c>
    </row>
    <row r="137" spans="1:7" hidden="1" x14ac:dyDescent="0.25">
      <c r="A137" s="268" t="s">
        <v>159</v>
      </c>
    </row>
    <row r="138" spans="1:7" hidden="1" x14ac:dyDescent="0.25">
      <c r="A138" s="268" t="s">
        <v>160</v>
      </c>
    </row>
    <row r="139" spans="1:7" hidden="1" x14ac:dyDescent="0.25">
      <c r="A139" s="268" t="s">
        <v>161</v>
      </c>
    </row>
    <row r="140" spans="1:7" hidden="1" x14ac:dyDescent="0.25">
      <c r="A140" s="268" t="s">
        <v>162</v>
      </c>
    </row>
    <row r="141" spans="1:7" hidden="1" x14ac:dyDescent="0.25">
      <c r="A141" s="268" t="s">
        <v>163</v>
      </c>
    </row>
    <row r="142" spans="1:7" hidden="1" x14ac:dyDescent="0.25">
      <c r="A142" s="268" t="s">
        <v>164</v>
      </c>
    </row>
    <row r="143" spans="1:7" hidden="1" x14ac:dyDescent="0.25">
      <c r="A143" s="268" t="s">
        <v>165</v>
      </c>
    </row>
    <row r="144" spans="1:7" hidden="1" x14ac:dyDescent="0.25">
      <c r="A144" s="268" t="s">
        <v>166</v>
      </c>
    </row>
    <row r="145" spans="1:1" hidden="1" x14ac:dyDescent="0.25">
      <c r="A145" s="268" t="s">
        <v>167</v>
      </c>
    </row>
    <row r="146" spans="1:1" hidden="1" x14ac:dyDescent="0.25">
      <c r="A146" s="268" t="s">
        <v>168</v>
      </c>
    </row>
    <row r="147" spans="1:1" hidden="1" x14ac:dyDescent="0.25">
      <c r="A147" s="268" t="s">
        <v>169</v>
      </c>
    </row>
    <row r="148" spans="1:1" hidden="1" x14ac:dyDescent="0.25">
      <c r="A148" s="268" t="s">
        <v>170</v>
      </c>
    </row>
    <row r="149" spans="1:1" hidden="1" x14ac:dyDescent="0.25">
      <c r="A149" s="268" t="s">
        <v>171</v>
      </c>
    </row>
    <row r="150" spans="1:1" hidden="1" x14ac:dyDescent="0.25">
      <c r="A150" s="268" t="s">
        <v>172</v>
      </c>
    </row>
    <row r="151" spans="1:1" hidden="1" x14ac:dyDescent="0.25"/>
    <row r="153" spans="1:1" ht="14.4" hidden="1" x14ac:dyDescent="0.3">
      <c r="A153" s="390" t="s">
        <v>319</v>
      </c>
    </row>
    <row r="154" spans="1:1" ht="14.4" hidden="1" x14ac:dyDescent="0.3">
      <c r="A154" s="390" t="s">
        <v>320</v>
      </c>
    </row>
    <row r="155" spans="1:1" ht="14.4" hidden="1" x14ac:dyDescent="0.3">
      <c r="A155" s="391" t="s">
        <v>321</v>
      </c>
    </row>
    <row r="156" spans="1:1" ht="14.4" hidden="1" x14ac:dyDescent="0.3">
      <c r="A156" s="391" t="s">
        <v>322</v>
      </c>
    </row>
    <row r="157" spans="1:1" ht="14.4" hidden="1" x14ac:dyDescent="0.3">
      <c r="A157" s="390" t="s">
        <v>323</v>
      </c>
    </row>
    <row r="158" spans="1:1" ht="14.4" hidden="1" x14ac:dyDescent="0.3">
      <c r="A158" s="391" t="s">
        <v>324</v>
      </c>
    </row>
    <row r="159" spans="1:1" ht="14.4" hidden="1" x14ac:dyDescent="0.3">
      <c r="A159" s="390" t="s">
        <v>325</v>
      </c>
    </row>
    <row r="160" spans="1:1" ht="14.4" hidden="1" x14ac:dyDescent="0.3">
      <c r="A160" s="390" t="s">
        <v>326</v>
      </c>
    </row>
    <row r="161" spans="1:1" ht="14.4" hidden="1" x14ac:dyDescent="0.3">
      <c r="A161" s="391" t="s">
        <v>327</v>
      </c>
    </row>
    <row r="162" spans="1:1" ht="14.4" hidden="1" x14ac:dyDescent="0.3">
      <c r="A162" s="390" t="s">
        <v>328</v>
      </c>
    </row>
  </sheetData>
  <sheetProtection password="9061" sheet="1" objects="1" scenarios="1"/>
  <mergeCells count="87">
    <mergeCell ref="A87:C87"/>
    <mergeCell ref="A88:C88"/>
    <mergeCell ref="A89:C89"/>
    <mergeCell ref="A90:C90"/>
    <mergeCell ref="B80:I80"/>
    <mergeCell ref="A82:C82"/>
    <mergeCell ref="A83:C83"/>
    <mergeCell ref="A84:C84"/>
    <mergeCell ref="A85:C85"/>
    <mergeCell ref="A86:C86"/>
    <mergeCell ref="A77:C77"/>
    <mergeCell ref="A78:C78"/>
    <mergeCell ref="A79:C79"/>
    <mergeCell ref="A81:C81"/>
    <mergeCell ref="A74:C74"/>
    <mergeCell ref="A75:C75"/>
    <mergeCell ref="A76:C76"/>
    <mergeCell ref="A64:C64"/>
    <mergeCell ref="A65:C65"/>
    <mergeCell ref="A66:C66"/>
    <mergeCell ref="A67:C67"/>
    <mergeCell ref="B68:I68"/>
    <mergeCell ref="A69:C69"/>
    <mergeCell ref="A70:C70"/>
    <mergeCell ref="A71:C71"/>
    <mergeCell ref="A72:C72"/>
    <mergeCell ref="A73:C73"/>
    <mergeCell ref="B113:C113"/>
    <mergeCell ref="B114:C114"/>
    <mergeCell ref="A44:C44"/>
    <mergeCell ref="A45:C45"/>
    <mergeCell ref="A46:C46"/>
    <mergeCell ref="A47:C47"/>
    <mergeCell ref="A99:C99"/>
    <mergeCell ref="A106:C108"/>
    <mergeCell ref="A60:C60"/>
    <mergeCell ref="A61:C61"/>
    <mergeCell ref="A62:C62"/>
    <mergeCell ref="A63:C63"/>
    <mergeCell ref="A91:I91"/>
    <mergeCell ref="A92:C92"/>
    <mergeCell ref="A54:C54"/>
    <mergeCell ref="A55:C55"/>
    <mergeCell ref="D106:D108"/>
    <mergeCell ref="E106:E108"/>
    <mergeCell ref="F106:F108"/>
    <mergeCell ref="B112:C112"/>
    <mergeCell ref="A93:C93"/>
    <mergeCell ref="A94:C94"/>
    <mergeCell ref="A95:C95"/>
    <mergeCell ref="A96:C96"/>
    <mergeCell ref="A97:C97"/>
    <mergeCell ref="A98:C98"/>
    <mergeCell ref="A56:C56"/>
    <mergeCell ref="B57:I57"/>
    <mergeCell ref="A58:C58"/>
    <mergeCell ref="A59:C59"/>
    <mergeCell ref="A48:C48"/>
    <mergeCell ref="A49:C49"/>
    <mergeCell ref="B50:I50"/>
    <mergeCell ref="A51:C51"/>
    <mergeCell ref="A52:C52"/>
    <mergeCell ref="A53:C53"/>
    <mergeCell ref="A43:C43"/>
    <mergeCell ref="A33:C33"/>
    <mergeCell ref="D33:E33"/>
    <mergeCell ref="A34:C34"/>
    <mergeCell ref="D34:E34"/>
    <mergeCell ref="A37:E37"/>
    <mergeCell ref="A38:C38"/>
    <mergeCell ref="B39:I39"/>
    <mergeCell ref="A40:C40"/>
    <mergeCell ref="A41:C41"/>
    <mergeCell ref="A42:C42"/>
    <mergeCell ref="F37:I37"/>
    <mergeCell ref="A30:C30"/>
    <mergeCell ref="D30:E30"/>
    <mergeCell ref="A31:C31"/>
    <mergeCell ref="D31:E31"/>
    <mergeCell ref="A32:C32"/>
    <mergeCell ref="D32:E32"/>
    <mergeCell ref="A3:E3"/>
    <mergeCell ref="A27:E27"/>
    <mergeCell ref="A28:C28"/>
    <mergeCell ref="D28:E28"/>
    <mergeCell ref="A29:C29"/>
    <mergeCell ref="D29:E29"/>
  </mergeCells>
  <conditionalFormatting sqref="B23 D23">
    <cfRule type="cellIs" dxfId="50" priority="2" stopIfTrue="1" operator="equal">
      <formula>1</formula>
    </cfRule>
  </conditionalFormatting>
  <conditionalFormatting sqref="G4">
    <cfRule type="colorScale" priority="1">
      <colorScale>
        <cfvo type="num" val="0"/>
        <cfvo type="num" val="0"/>
        <color rgb="FFCCFFCC"/>
        <color rgb="FFCCFFCC"/>
      </colorScale>
    </cfRule>
  </conditionalFormatting>
  <dataValidations count="1">
    <dataValidation type="list" allowBlank="1" showInputMessage="1" showErrorMessage="1" sqref="A40:C49 A58:C67 A69:C79 A81:C90 A51:C56 A92:C97">
      <formula1>$A$153:$A$162</formula1>
    </dataValidation>
  </dataValidations>
  <pageMargins left="0.70866141732283472" right="0.70866141732283472" top="0.78740157480314965" bottom="0.78740157480314965" header="0.31496062992125984" footer="0.31496062992125984"/>
  <pageSetup paperSize="9" scale="81" fitToHeight="3" orientation="landscape" r:id="rId1"/>
  <headerFooter>
    <oddHeader>&amp;L Príloha č. 3a - Finančná analýza, tabuľková časť&amp;RAktualizovaná verzia zo dňa 30.3.2017</oddHeader>
  </headerFooter>
  <rowBreaks count="2" manualBreakCount="2">
    <brk id="34" max="8" man="1"/>
    <brk id="100" max="8" man="1"/>
  </rowBreaks>
  <ignoredErrors>
    <ignoredError sqref="C5 B6" unlockedFormula="1"/>
  </ignoredErrors>
  <legacyDrawing r:id="rId2"/>
  <extLst>
    <ext xmlns:x14="http://schemas.microsoft.com/office/spreadsheetml/2009/9/main" uri="{CCE6A557-97BC-4b89-ADB6-D9C93CAAB3DF}">
      <x14:dataValidations xmlns:xm="http://schemas.microsoft.com/office/excel/2006/main" count="1">
        <x14:dataValidation type="list" allowBlank="1">
          <x14:formula1>
            <xm:f>'Skupiny výdavkov'!A3:A42</xm:f>
          </x14:formula1>
          <xm:sqref>A40:C49 A51:C56 A92:C97 A58:C67 B69:C76 A69:A79 A81:A90</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2">
    <tabColor indexed="48"/>
  </sheetPr>
  <dimension ref="A1:AZ67"/>
  <sheetViews>
    <sheetView zoomScale="90" zoomScaleNormal="90" workbookViewId="0">
      <selection activeCell="H31" sqref="H31"/>
    </sheetView>
  </sheetViews>
  <sheetFormatPr defaultColWidth="9.109375" defaultRowHeight="13.2" x14ac:dyDescent="0.25"/>
  <cols>
    <col min="1" max="1" width="36.109375" style="92" customWidth="1"/>
    <col min="2" max="2" width="14.109375" style="92" bestFit="1" customWidth="1"/>
    <col min="3" max="3" width="11.5546875" style="92" customWidth="1"/>
    <col min="4" max="7" width="12" style="92" customWidth="1"/>
    <col min="8" max="8" width="10.6640625" style="92" customWidth="1"/>
    <col min="9" max="22" width="12" style="92" customWidth="1"/>
    <col min="23" max="16384" width="9.109375" style="92"/>
  </cols>
  <sheetData>
    <row r="1" spans="1:22" s="250" customFormat="1" ht="13.8" x14ac:dyDescent="0.3">
      <c r="A1" s="89" t="s">
        <v>67</v>
      </c>
      <c r="B1" s="492"/>
      <c r="C1" s="492"/>
      <c r="D1" s="492"/>
      <c r="E1" s="492"/>
      <c r="F1" s="492"/>
      <c r="G1" s="492"/>
      <c r="H1" s="492"/>
      <c r="I1" s="492"/>
      <c r="J1" s="492"/>
      <c r="K1" s="492"/>
      <c r="L1" s="492"/>
      <c r="M1" s="492"/>
      <c r="N1" s="492"/>
      <c r="O1" s="492"/>
      <c r="P1" s="89"/>
      <c r="Q1" s="89"/>
      <c r="R1" s="89"/>
      <c r="S1" s="89"/>
      <c r="T1" s="89"/>
      <c r="U1" s="89"/>
      <c r="V1" s="89"/>
    </row>
    <row r="2" spans="1:22" s="250" customFormat="1" ht="13.8" x14ac:dyDescent="0.3">
      <c r="A2" s="89" t="s">
        <v>68</v>
      </c>
      <c r="B2" s="492"/>
      <c r="C2" s="492"/>
      <c r="D2" s="492"/>
      <c r="E2" s="492"/>
      <c r="F2" s="492"/>
      <c r="G2" s="492"/>
      <c r="H2" s="492"/>
      <c r="I2" s="492"/>
      <c r="J2" s="492"/>
      <c r="K2" s="492"/>
      <c r="L2" s="492"/>
      <c r="M2" s="492"/>
      <c r="N2" s="492"/>
      <c r="O2" s="492"/>
      <c r="P2" s="89"/>
      <c r="Q2" s="89"/>
      <c r="R2" s="89"/>
      <c r="S2" s="89"/>
      <c r="T2" s="89"/>
      <c r="U2" s="89"/>
      <c r="V2" s="89"/>
    </row>
    <row r="3" spans="1:22" ht="13.8" x14ac:dyDescent="0.3">
      <c r="A3" s="8" t="s">
        <v>342</v>
      </c>
      <c r="B3" s="493"/>
      <c r="C3" s="493"/>
      <c r="D3" s="13"/>
      <c r="E3" s="13"/>
      <c r="F3" s="13"/>
      <c r="G3" s="13"/>
      <c r="H3" s="13"/>
      <c r="I3" s="13"/>
      <c r="J3" s="13"/>
      <c r="K3" s="13"/>
      <c r="L3" s="13"/>
      <c r="M3" s="13"/>
      <c r="N3" s="13"/>
      <c r="O3" s="13"/>
      <c r="P3" s="8"/>
      <c r="Q3" s="8"/>
      <c r="R3" s="8"/>
      <c r="S3" s="8"/>
      <c r="T3" s="8"/>
      <c r="U3" s="8"/>
      <c r="V3" s="8"/>
    </row>
    <row r="4" spans="1:22" s="194" customFormat="1" ht="13.8" hidden="1" x14ac:dyDescent="0.3">
      <c r="A4" s="90"/>
      <c r="B4" s="251"/>
      <c r="C4" s="251"/>
      <c r="D4" s="90"/>
      <c r="E4" s="252"/>
      <c r="F4" s="90"/>
      <c r="G4" s="90"/>
      <c r="H4" s="90"/>
      <c r="I4" s="253"/>
      <c r="J4" s="90"/>
      <c r="K4" s="90"/>
      <c r="L4" s="90"/>
      <c r="M4" s="90"/>
      <c r="N4" s="90"/>
      <c r="O4" s="90"/>
      <c r="P4" s="90"/>
      <c r="Q4" s="90"/>
      <c r="R4" s="90"/>
      <c r="S4" s="90"/>
      <c r="T4" s="90"/>
      <c r="U4" s="90"/>
      <c r="V4" s="90"/>
    </row>
    <row r="5" spans="1:22" s="194" customFormat="1" ht="13.8" hidden="1" x14ac:dyDescent="0.3">
      <c r="A5" s="90" t="s">
        <v>69</v>
      </c>
      <c r="B5" s="90"/>
      <c r="C5" s="254">
        <v>0.04</v>
      </c>
      <c r="D5" s="90"/>
      <c r="E5" s="90"/>
      <c r="F5" s="90"/>
      <c r="G5" s="90"/>
      <c r="H5" s="90"/>
      <c r="I5" s="255"/>
      <c r="J5" s="90"/>
      <c r="K5" s="90"/>
      <c r="L5" s="90"/>
      <c r="M5" s="90"/>
      <c r="N5" s="90"/>
      <c r="O5" s="90"/>
      <c r="P5" s="90"/>
      <c r="Q5" s="90"/>
      <c r="R5" s="90"/>
      <c r="S5" s="90"/>
      <c r="T5" s="90"/>
      <c r="U5" s="90"/>
      <c r="V5" s="90"/>
    </row>
    <row r="6" spans="1:22" s="194" customFormat="1" ht="13.8" hidden="1" x14ac:dyDescent="0.3">
      <c r="A6" s="90" t="s">
        <v>70</v>
      </c>
      <c r="B6" s="90"/>
      <c r="C6" s="243">
        <f>NPV(C5,B45:V45)</f>
        <v>0</v>
      </c>
      <c r="D6" s="90"/>
      <c r="E6" s="90"/>
      <c r="F6" s="90"/>
      <c r="G6" s="90"/>
      <c r="H6" s="90"/>
      <c r="I6" s="255"/>
      <c r="J6" s="90"/>
      <c r="K6" s="90"/>
      <c r="L6" s="90"/>
      <c r="M6" s="90"/>
      <c r="N6" s="90"/>
      <c r="O6" s="90"/>
      <c r="P6" s="90"/>
      <c r="Q6" s="90"/>
      <c r="R6" s="90"/>
      <c r="S6" s="90"/>
      <c r="T6" s="90"/>
      <c r="U6" s="90"/>
      <c r="V6" s="90"/>
    </row>
    <row r="7" spans="1:22" s="194" customFormat="1" ht="13.8" hidden="1" x14ac:dyDescent="0.3">
      <c r="A7" s="90" t="s">
        <v>71</v>
      </c>
      <c r="C7" s="243">
        <f>NPV(C5,B41:V41)</f>
        <v>0</v>
      </c>
      <c r="D7" s="256"/>
      <c r="E7" s="90"/>
      <c r="F7" s="90"/>
      <c r="G7" s="90"/>
      <c r="H7" s="90"/>
      <c r="I7" s="255"/>
      <c r="J7" s="90"/>
      <c r="K7" s="90"/>
      <c r="L7" s="90"/>
      <c r="M7" s="90"/>
      <c r="N7" s="90"/>
      <c r="O7" s="90"/>
      <c r="P7" s="90"/>
      <c r="Q7" s="90"/>
      <c r="R7" s="90"/>
      <c r="S7" s="90"/>
      <c r="T7" s="90"/>
      <c r="U7" s="90"/>
      <c r="V7" s="90"/>
    </row>
    <row r="8" spans="1:22" s="194" customFormat="1" ht="13.8" hidden="1" x14ac:dyDescent="0.3">
      <c r="A8" s="90" t="s">
        <v>72</v>
      </c>
      <c r="B8" s="257" t="e">
        <f>'Investičné výdavky'!B5/'Investičné výdavky'!D5</f>
        <v>#DIV/0!</v>
      </c>
      <c r="C8" s="243" t="e">
        <f>('Investičné výdavky'!B5/'Investičné výdavky'!D5)*NPV(C5,B41:V41)</f>
        <v>#DIV/0!</v>
      </c>
      <c r="D8" s="90"/>
      <c r="E8" s="90"/>
      <c r="J8" s="90"/>
      <c r="K8" s="90"/>
      <c r="L8" s="90"/>
      <c r="M8" s="90"/>
      <c r="N8" s="90"/>
      <c r="O8" s="90"/>
      <c r="P8" s="90"/>
      <c r="Q8" s="90"/>
      <c r="R8" s="90"/>
      <c r="S8" s="90"/>
      <c r="T8" s="90"/>
      <c r="U8" s="90"/>
      <c r="V8" s="90"/>
    </row>
    <row r="9" spans="1:22" s="194" customFormat="1" ht="13.8" hidden="1" x14ac:dyDescent="0.3">
      <c r="A9" s="90" t="s">
        <v>73</v>
      </c>
      <c r="B9" s="90"/>
      <c r="C9" s="244">
        <v>1</v>
      </c>
      <c r="D9" s="90"/>
      <c r="E9" s="90"/>
      <c r="J9" s="90"/>
      <c r="K9" s="90"/>
      <c r="L9" s="90"/>
      <c r="M9" s="90"/>
      <c r="N9" s="90"/>
      <c r="O9" s="90"/>
      <c r="P9" s="90"/>
      <c r="Q9" s="90"/>
      <c r="R9" s="90"/>
      <c r="S9" s="90"/>
      <c r="T9" s="90"/>
      <c r="U9" s="90"/>
      <c r="V9" s="90"/>
    </row>
    <row r="10" spans="1:22" s="194" customFormat="1" ht="13.8" hidden="1" x14ac:dyDescent="0.3">
      <c r="A10" s="90"/>
      <c r="B10" s="90"/>
      <c r="C10" s="90">
        <v>0</v>
      </c>
      <c r="D10" s="90"/>
      <c r="E10" s="90"/>
      <c r="J10" s="90"/>
      <c r="K10" s="90"/>
      <c r="L10" s="90"/>
      <c r="M10" s="90"/>
      <c r="N10" s="90"/>
      <c r="O10" s="90"/>
      <c r="P10" s="90"/>
      <c r="Q10" s="90"/>
      <c r="R10" s="90"/>
      <c r="S10" s="90"/>
      <c r="T10" s="90"/>
      <c r="U10" s="90"/>
      <c r="V10" s="90"/>
    </row>
    <row r="11" spans="1:22" s="194" customFormat="1" ht="13.8" hidden="1" x14ac:dyDescent="0.3">
      <c r="A11" s="90" t="s">
        <v>186</v>
      </c>
      <c r="B11" s="90"/>
      <c r="C11" s="245">
        <f>IF('Základné informácie'!E5=0,'Základné informácie'!E4,'Základné informácie'!E5)</f>
        <v>0</v>
      </c>
      <c r="D11" s="258"/>
      <c r="E11" s="90"/>
      <c r="J11" s="90"/>
      <c r="K11" s="90"/>
      <c r="L11" s="90"/>
      <c r="M11" s="90"/>
      <c r="N11" s="90"/>
      <c r="O11" s="90"/>
      <c r="P11" s="90"/>
      <c r="Q11" s="90"/>
      <c r="R11" s="90"/>
      <c r="S11" s="90"/>
      <c r="T11" s="90"/>
      <c r="U11" s="90"/>
      <c r="V11" s="90"/>
    </row>
    <row r="12" spans="1:22" ht="13.8" x14ac:dyDescent="0.3">
      <c r="A12" s="8" t="s">
        <v>74</v>
      </c>
      <c r="B12" s="8"/>
      <c r="C12" s="259"/>
      <c r="D12" s="13">
        <v>10</v>
      </c>
      <c r="E12" s="8"/>
      <c r="F12" s="8"/>
      <c r="G12" s="8"/>
      <c r="H12" s="8"/>
      <c r="I12" s="8"/>
      <c r="J12" s="8"/>
      <c r="K12" s="8"/>
      <c r="L12" s="8"/>
      <c r="M12" s="8"/>
      <c r="N12" s="8"/>
      <c r="O12" s="8"/>
      <c r="P12" s="8"/>
      <c r="Q12" s="8"/>
      <c r="R12" s="8"/>
      <c r="S12" s="8"/>
      <c r="T12" s="8"/>
      <c r="U12" s="8"/>
      <c r="V12" s="8"/>
    </row>
    <row r="13" spans="1:22" ht="13.8" x14ac:dyDescent="0.3">
      <c r="A13" s="8" t="s">
        <v>75</v>
      </c>
      <c r="B13" s="8"/>
      <c r="C13" s="8"/>
      <c r="D13" s="204">
        <v>2017</v>
      </c>
      <c r="E13" s="8"/>
      <c r="F13" s="8"/>
      <c r="G13" s="8"/>
      <c r="H13" s="8"/>
      <c r="I13" s="8"/>
      <c r="J13" s="8"/>
      <c r="K13" s="8"/>
      <c r="L13" s="8"/>
      <c r="M13" s="8"/>
      <c r="N13" s="8"/>
      <c r="O13" s="8"/>
      <c r="P13" s="8"/>
      <c r="Q13" s="8"/>
      <c r="R13" s="8"/>
      <c r="S13" s="8"/>
      <c r="T13" s="8"/>
      <c r="U13" s="8"/>
      <c r="V13" s="8"/>
    </row>
    <row r="14" spans="1:22" ht="13.8" x14ac:dyDescent="0.3">
      <c r="A14" s="8" t="s">
        <v>203</v>
      </c>
      <c r="B14" s="8"/>
      <c r="C14" s="8"/>
      <c r="D14" s="13">
        <v>2</v>
      </c>
      <c r="E14" s="8"/>
      <c r="F14" s="8"/>
      <c r="G14" s="8"/>
      <c r="H14" s="8"/>
      <c r="I14" s="8"/>
      <c r="J14" s="8"/>
      <c r="K14" s="8"/>
      <c r="L14" s="8"/>
      <c r="M14" s="8"/>
      <c r="N14" s="8"/>
      <c r="O14" s="8"/>
      <c r="P14" s="8"/>
      <c r="Q14" s="8"/>
      <c r="R14" s="8"/>
      <c r="S14" s="8"/>
      <c r="T14" s="8"/>
      <c r="U14" s="8"/>
      <c r="V14" s="8"/>
    </row>
    <row r="15" spans="1:22" ht="13.8" x14ac:dyDescent="0.3">
      <c r="A15" s="8"/>
      <c r="B15" s="8"/>
      <c r="C15" s="8"/>
      <c r="D15" s="91"/>
      <c r="E15" s="8"/>
      <c r="F15" s="91"/>
      <c r="G15" s="8"/>
      <c r="H15" s="8"/>
      <c r="I15" s="8"/>
      <c r="J15" s="8"/>
      <c r="K15" s="8"/>
      <c r="L15" s="8"/>
      <c r="M15" s="8"/>
      <c r="N15" s="8"/>
      <c r="O15" s="8"/>
      <c r="P15" s="8"/>
      <c r="Q15" s="8"/>
      <c r="R15" s="8"/>
      <c r="S15" s="8"/>
      <c r="T15" s="8"/>
      <c r="U15" s="8"/>
      <c r="V15" s="8"/>
    </row>
    <row r="16" spans="1:22" ht="13.8" x14ac:dyDescent="0.3">
      <c r="A16" s="3" t="s">
        <v>0</v>
      </c>
      <c r="B16" s="8"/>
      <c r="C16" s="8"/>
      <c r="D16" s="91"/>
      <c r="E16" s="8"/>
      <c r="F16" s="91"/>
      <c r="G16" s="8"/>
      <c r="H16" s="8"/>
      <c r="I16" s="8"/>
      <c r="J16" s="8"/>
      <c r="K16" s="8"/>
      <c r="L16" s="8"/>
      <c r="M16" s="8"/>
      <c r="N16" s="8"/>
      <c r="O16" s="8"/>
      <c r="P16" s="8"/>
      <c r="Q16" s="8"/>
      <c r="R16" s="8"/>
      <c r="S16" s="8"/>
      <c r="T16" s="8"/>
      <c r="U16" s="8"/>
      <c r="V16" s="8"/>
    </row>
    <row r="17" spans="1:52" ht="13.8" x14ac:dyDescent="0.3">
      <c r="A17" s="93"/>
      <c r="B17" s="91"/>
      <c r="C17" s="8"/>
      <c r="D17" s="91"/>
      <c r="E17" s="8"/>
      <c r="F17" s="91"/>
      <c r="G17" s="8"/>
      <c r="H17" s="8"/>
      <c r="I17" s="8"/>
      <c r="J17" s="8"/>
      <c r="K17" s="8"/>
      <c r="L17" s="8"/>
      <c r="M17" s="8"/>
      <c r="N17" s="8"/>
      <c r="O17" s="8"/>
      <c r="P17" s="8"/>
      <c r="Q17" s="8"/>
      <c r="R17" s="8"/>
      <c r="S17" s="8"/>
      <c r="T17" s="8"/>
      <c r="U17" s="8"/>
      <c r="V17" s="8"/>
    </row>
    <row r="18" spans="1:52" s="95" customFormat="1" ht="13.8" x14ac:dyDescent="0.3">
      <c r="A18" s="94" t="s">
        <v>76</v>
      </c>
      <c r="B18" s="4">
        <f>IF(D13="","",D13)</f>
        <v>2017</v>
      </c>
      <c r="C18" s="4">
        <f>IF(OR($B$18="",B18="",$D$13="",$D$12=""),"",IF(B18+1-$D$13&lt;$D$12+$D$14,B18+1,""))</f>
        <v>2018</v>
      </c>
      <c r="D18" s="4">
        <f t="shared" ref="D18:V18" si="0">IF(OR($B$18="",C18="",$D$13="",$D$12=""),"",IF(C18+1-$D$13&lt;$D$12+$D$14,C18+1,""))</f>
        <v>2019</v>
      </c>
      <c r="E18" s="4">
        <f t="shared" si="0"/>
        <v>2020</v>
      </c>
      <c r="F18" s="4">
        <f t="shared" si="0"/>
        <v>2021</v>
      </c>
      <c r="G18" s="4">
        <f t="shared" si="0"/>
        <v>2022</v>
      </c>
      <c r="H18" s="4">
        <f t="shared" si="0"/>
        <v>2023</v>
      </c>
      <c r="I18" s="4">
        <f t="shared" si="0"/>
        <v>2024</v>
      </c>
      <c r="J18" s="4">
        <f>IF(OR($B$18="",I18="",$D$13="",$D$12=""),"",IF(I18+1-$D$13&lt;$D$12+$D$14,I18+1,""))</f>
        <v>2025</v>
      </c>
      <c r="K18" s="4">
        <f t="shared" si="0"/>
        <v>2026</v>
      </c>
      <c r="L18" s="4">
        <f t="shared" si="0"/>
        <v>2027</v>
      </c>
      <c r="M18" s="4">
        <f t="shared" si="0"/>
        <v>2028</v>
      </c>
      <c r="N18" s="4" t="str">
        <f t="shared" si="0"/>
        <v/>
      </c>
      <c r="O18" s="4" t="str">
        <f t="shared" si="0"/>
        <v/>
      </c>
      <c r="P18" s="4" t="str">
        <f t="shared" si="0"/>
        <v/>
      </c>
      <c r="Q18" s="4" t="str">
        <f t="shared" si="0"/>
        <v/>
      </c>
      <c r="R18" s="4" t="str">
        <f t="shared" si="0"/>
        <v/>
      </c>
      <c r="S18" s="4" t="str">
        <f t="shared" si="0"/>
        <v/>
      </c>
      <c r="T18" s="4" t="str">
        <f t="shared" si="0"/>
        <v/>
      </c>
      <c r="U18" s="4" t="str">
        <f t="shared" si="0"/>
        <v/>
      </c>
      <c r="V18" s="4" t="str">
        <f t="shared" si="0"/>
        <v/>
      </c>
    </row>
    <row r="19" spans="1:52" s="97" customFormat="1" ht="13.8" x14ac:dyDescent="0.3">
      <c r="A19" s="96"/>
      <c r="B19" s="96"/>
      <c r="C19" s="96"/>
      <c r="D19" s="96"/>
      <c r="E19" s="96"/>
      <c r="F19" s="96"/>
      <c r="G19" s="96"/>
      <c r="H19" s="96"/>
      <c r="I19" s="96"/>
      <c r="J19" s="96"/>
      <c r="K19" s="96"/>
      <c r="L19" s="96"/>
      <c r="M19" s="96"/>
      <c r="N19" s="96"/>
      <c r="O19" s="96"/>
      <c r="P19" s="96"/>
      <c r="Q19" s="96"/>
      <c r="R19" s="96"/>
      <c r="S19" s="96"/>
      <c r="T19" s="96"/>
      <c r="U19" s="96"/>
      <c r="V19" s="96"/>
    </row>
    <row r="20" spans="1:52" ht="13.8" x14ac:dyDescent="0.3">
      <c r="A20" s="98" t="s">
        <v>77</v>
      </c>
      <c r="B20" s="99">
        <f>IF(B23="","",B27+B28-B23)</f>
        <v>0</v>
      </c>
      <c r="C20" s="99">
        <f t="shared" ref="C20:V20" si="1">IF(C23="","",C27+C28-C23)</f>
        <v>0</v>
      </c>
      <c r="D20" s="99">
        <f t="shared" si="1"/>
        <v>0</v>
      </c>
      <c r="E20" s="99">
        <f t="shared" si="1"/>
        <v>0</v>
      </c>
      <c r="F20" s="99">
        <f t="shared" si="1"/>
        <v>0</v>
      </c>
      <c r="G20" s="99">
        <f t="shared" si="1"/>
        <v>0</v>
      </c>
      <c r="H20" s="99">
        <f t="shared" si="1"/>
        <v>0</v>
      </c>
      <c r="I20" s="99">
        <f t="shared" si="1"/>
        <v>0</v>
      </c>
      <c r="J20" s="99">
        <f t="shared" si="1"/>
        <v>0</v>
      </c>
      <c r="K20" s="99">
        <f t="shared" si="1"/>
        <v>0</v>
      </c>
      <c r="L20" s="99">
        <f t="shared" si="1"/>
        <v>0</v>
      </c>
      <c r="M20" s="99">
        <f t="shared" si="1"/>
        <v>0</v>
      </c>
      <c r="N20" s="99">
        <f t="shared" si="1"/>
        <v>0</v>
      </c>
      <c r="O20" s="99">
        <f>IF(O23="","",O27+O28-O23)</f>
        <v>0</v>
      </c>
      <c r="P20" s="99">
        <f t="shared" si="1"/>
        <v>0</v>
      </c>
      <c r="Q20" s="99">
        <f>IF(Q23="","",Q27+Q28-Q23)</f>
        <v>0</v>
      </c>
      <c r="R20" s="99">
        <f t="shared" si="1"/>
        <v>0</v>
      </c>
      <c r="S20" s="99">
        <f t="shared" si="1"/>
        <v>0</v>
      </c>
      <c r="T20" s="99">
        <f t="shared" si="1"/>
        <v>0</v>
      </c>
      <c r="U20" s="99">
        <f t="shared" si="1"/>
        <v>0</v>
      </c>
      <c r="V20" s="99">
        <f t="shared" si="1"/>
        <v>0</v>
      </c>
    </row>
    <row r="21" spans="1:52" ht="13.8" x14ac:dyDescent="0.3">
      <c r="A21" s="98" t="s">
        <v>194</v>
      </c>
      <c r="B21" s="99">
        <f>IF(B27="","",B27*(1-$C$11))</f>
        <v>0</v>
      </c>
      <c r="C21" s="99">
        <f t="shared" ref="C21:N21" si="2">IF(C27="","",C27*(1-$C$11))</f>
        <v>0</v>
      </c>
      <c r="D21" s="99">
        <f t="shared" si="2"/>
        <v>0</v>
      </c>
      <c r="E21" s="99">
        <f t="shared" si="2"/>
        <v>0</v>
      </c>
      <c r="F21" s="99">
        <f t="shared" si="2"/>
        <v>0</v>
      </c>
      <c r="G21" s="99">
        <f t="shared" si="2"/>
        <v>0</v>
      </c>
      <c r="H21" s="99">
        <f t="shared" si="2"/>
        <v>0</v>
      </c>
      <c r="I21" s="99">
        <f t="shared" si="2"/>
        <v>0</v>
      </c>
      <c r="J21" s="99">
        <f t="shared" si="2"/>
        <v>0</v>
      </c>
      <c r="K21" s="99">
        <f t="shared" si="2"/>
        <v>0</v>
      </c>
      <c r="L21" s="99">
        <f t="shared" si="2"/>
        <v>0</v>
      </c>
      <c r="M21" s="99">
        <f>IF(M27="","",M27*(1-$C$11))</f>
        <v>0</v>
      </c>
      <c r="N21" s="99">
        <f t="shared" si="2"/>
        <v>0</v>
      </c>
      <c r="O21" s="99">
        <f>IF(O27="","",O27*(1-$C$11))</f>
        <v>0</v>
      </c>
      <c r="P21" s="99">
        <f t="shared" ref="P21:V21" si="3">IF(P27="","",P27*(1-$C$11))</f>
        <v>0</v>
      </c>
      <c r="Q21" s="99">
        <f t="shared" si="3"/>
        <v>0</v>
      </c>
      <c r="R21" s="99">
        <f t="shared" si="3"/>
        <v>0</v>
      </c>
      <c r="S21" s="99">
        <f t="shared" si="3"/>
        <v>0</v>
      </c>
      <c r="T21" s="99">
        <f t="shared" si="3"/>
        <v>0</v>
      </c>
      <c r="U21" s="99">
        <f t="shared" si="3"/>
        <v>0</v>
      </c>
      <c r="V21" s="99">
        <f t="shared" si="3"/>
        <v>0</v>
      </c>
    </row>
    <row r="22" spans="1:52" ht="13.8" x14ac:dyDescent="0.3">
      <c r="A22" s="98" t="s">
        <v>195</v>
      </c>
      <c r="B22" s="99">
        <f>IF(B28="","",B28*($C$11+(1-$C$11)))</f>
        <v>0</v>
      </c>
      <c r="C22" s="99">
        <f>IF(C28="","",C28*($C$11+(1-$C$11)))</f>
        <v>0</v>
      </c>
      <c r="D22" s="99">
        <f t="shared" ref="D22:N22" si="4">IF(D28="","",D28*($C$11+(1-$C$11)))</f>
        <v>0</v>
      </c>
      <c r="E22" s="99">
        <f t="shared" si="4"/>
        <v>0</v>
      </c>
      <c r="F22" s="99">
        <f t="shared" si="4"/>
        <v>0</v>
      </c>
      <c r="G22" s="99">
        <f t="shared" si="4"/>
        <v>0</v>
      </c>
      <c r="H22" s="99">
        <f t="shared" si="4"/>
        <v>0</v>
      </c>
      <c r="I22" s="99">
        <f t="shared" si="4"/>
        <v>0</v>
      </c>
      <c r="J22" s="99">
        <f>IF(J28="","",J28*($C$11+(1-$C$11)))</f>
        <v>0</v>
      </c>
      <c r="K22" s="99">
        <f t="shared" si="4"/>
        <v>0</v>
      </c>
      <c r="L22" s="99">
        <f t="shared" si="4"/>
        <v>0</v>
      </c>
      <c r="M22" s="99">
        <f t="shared" si="4"/>
        <v>0</v>
      </c>
      <c r="N22" s="99">
        <f t="shared" si="4"/>
        <v>0</v>
      </c>
      <c r="O22" s="99">
        <f t="shared" ref="O22:V22" si="5">IF(O28="","",O28*($C$11+(1-$C$11)))</f>
        <v>0</v>
      </c>
      <c r="P22" s="99">
        <f t="shared" si="5"/>
        <v>0</v>
      </c>
      <c r="Q22" s="99">
        <f t="shared" si="5"/>
        <v>0</v>
      </c>
      <c r="R22" s="99">
        <f t="shared" si="5"/>
        <v>0</v>
      </c>
      <c r="S22" s="99">
        <f t="shared" si="5"/>
        <v>0</v>
      </c>
      <c r="T22" s="99">
        <f t="shared" si="5"/>
        <v>0</v>
      </c>
      <c r="U22" s="99">
        <f t="shared" si="5"/>
        <v>0</v>
      </c>
      <c r="V22" s="99">
        <f t="shared" si="5"/>
        <v>0</v>
      </c>
    </row>
    <row r="23" spans="1:52" ht="13.8" x14ac:dyDescent="0.3">
      <c r="A23" s="98" t="s">
        <v>190</v>
      </c>
      <c r="B23" s="99">
        <f t="shared" ref="B23:M23" si="6">IF(B27="","",B27*$C$11)</f>
        <v>0</v>
      </c>
      <c r="C23" s="99">
        <f t="shared" si="6"/>
        <v>0</v>
      </c>
      <c r="D23" s="99">
        <f t="shared" si="6"/>
        <v>0</v>
      </c>
      <c r="E23" s="99">
        <f t="shared" si="6"/>
        <v>0</v>
      </c>
      <c r="F23" s="99">
        <f t="shared" si="6"/>
        <v>0</v>
      </c>
      <c r="G23" s="99">
        <f t="shared" si="6"/>
        <v>0</v>
      </c>
      <c r="H23" s="99">
        <f t="shared" si="6"/>
        <v>0</v>
      </c>
      <c r="I23" s="99">
        <f t="shared" si="6"/>
        <v>0</v>
      </c>
      <c r="J23" s="99">
        <f t="shared" si="6"/>
        <v>0</v>
      </c>
      <c r="K23" s="99">
        <f t="shared" si="6"/>
        <v>0</v>
      </c>
      <c r="L23" s="99">
        <f t="shared" si="6"/>
        <v>0</v>
      </c>
      <c r="M23" s="99">
        <f t="shared" si="6"/>
        <v>0</v>
      </c>
      <c r="N23" s="99">
        <f t="shared" ref="N23:V23" si="7">IF(N27="","",N27*$C$11)</f>
        <v>0</v>
      </c>
      <c r="O23" s="99">
        <f t="shared" si="7"/>
        <v>0</v>
      </c>
      <c r="P23" s="99">
        <f t="shared" si="7"/>
        <v>0</v>
      </c>
      <c r="Q23" s="99">
        <f t="shared" si="7"/>
        <v>0</v>
      </c>
      <c r="R23" s="99">
        <f t="shared" si="7"/>
        <v>0</v>
      </c>
      <c r="S23" s="99">
        <f t="shared" si="7"/>
        <v>0</v>
      </c>
      <c r="T23" s="99">
        <f t="shared" si="7"/>
        <v>0</v>
      </c>
      <c r="U23" s="99">
        <f t="shared" si="7"/>
        <v>0</v>
      </c>
      <c r="V23" s="99">
        <f t="shared" si="7"/>
        <v>0</v>
      </c>
    </row>
    <row r="24" spans="1:52" ht="13.8" x14ac:dyDescent="0.3">
      <c r="A24" s="98" t="s">
        <v>78</v>
      </c>
      <c r="B24" s="99">
        <f>IF(B18="","",'Príjmy z prevádzky'!D21)</f>
        <v>0</v>
      </c>
      <c r="C24" s="99">
        <f>IF(C18="","",'Príjmy z prevádzky'!E21)</f>
        <v>0</v>
      </c>
      <c r="D24" s="99">
        <f>IF(D18="","",'Príjmy z prevádzky'!F21)</f>
        <v>0</v>
      </c>
      <c r="E24" s="99">
        <f>IF(E18="","",'Príjmy z prevádzky'!G21)</f>
        <v>0</v>
      </c>
      <c r="F24" s="99">
        <f>IF(F18="","",'Príjmy z prevádzky'!H21)</f>
        <v>0</v>
      </c>
      <c r="G24" s="99">
        <f>IF(G18="","",'Príjmy z prevádzky'!I21)</f>
        <v>0</v>
      </c>
      <c r="H24" s="99">
        <f>IF(H18="","",'Príjmy z prevádzky'!J21)</f>
        <v>0</v>
      </c>
      <c r="I24" s="99">
        <f>IF(I18="","",'Príjmy z prevádzky'!K21)</f>
        <v>0</v>
      </c>
      <c r="J24" s="99">
        <f>IF(J18="","",'Príjmy z prevádzky'!L21)</f>
        <v>0</v>
      </c>
      <c r="K24" s="99">
        <f>IF(K18="","",'Príjmy z prevádzky'!M21)</f>
        <v>0</v>
      </c>
      <c r="L24" s="99">
        <f>IF(L18="","",'Príjmy z prevádzky'!N21)</f>
        <v>0</v>
      </c>
      <c r="M24" s="99">
        <f>IF(M18="","",'Príjmy z prevádzky'!O21)</f>
        <v>0</v>
      </c>
      <c r="N24" s="99" t="str">
        <f>IF(N18="","",'Príjmy z prevádzky'!P21)</f>
        <v/>
      </c>
      <c r="O24" s="99" t="str">
        <f>IF(O18="","",'Príjmy z prevádzky'!Q21)</f>
        <v/>
      </c>
      <c r="P24" s="99" t="str">
        <f>IF(P18="","",'Príjmy z prevádzky'!R21)</f>
        <v/>
      </c>
      <c r="Q24" s="99" t="str">
        <f>IF(Q18="","",'Príjmy z prevádzky'!S21)</f>
        <v/>
      </c>
      <c r="R24" s="99" t="str">
        <f>IF(R18="","",'Príjmy z prevádzky'!T21)</f>
        <v/>
      </c>
      <c r="S24" s="99" t="str">
        <f>IF(S18="","",'Príjmy z prevádzky'!U21)</f>
        <v/>
      </c>
      <c r="T24" s="99" t="str">
        <f>IF(T18="","",'Príjmy z prevádzky'!V21)</f>
        <v/>
      </c>
      <c r="U24" s="99" t="str">
        <f>IF(U18="","",'Príjmy z prevádzky'!W21)</f>
        <v/>
      </c>
      <c r="V24" s="99" t="str">
        <f>IF(V18="","",'Príjmy z prevádzky'!X21)</f>
        <v/>
      </c>
    </row>
    <row r="25" spans="1:52" ht="13.8" x14ac:dyDescent="0.3">
      <c r="A25" s="100" t="s">
        <v>79</v>
      </c>
      <c r="B25" s="99">
        <f>IF(B18="","",SUM(B21:B24))</f>
        <v>0</v>
      </c>
      <c r="C25" s="99">
        <f t="shared" ref="C25:M25" si="8">IF(C18="","",SUM(C21:C24))</f>
        <v>0</v>
      </c>
      <c r="D25" s="99">
        <f t="shared" si="8"/>
        <v>0</v>
      </c>
      <c r="E25" s="99">
        <f t="shared" si="8"/>
        <v>0</v>
      </c>
      <c r="F25" s="99">
        <f t="shared" si="8"/>
        <v>0</v>
      </c>
      <c r="G25" s="99">
        <f t="shared" si="8"/>
        <v>0</v>
      </c>
      <c r="H25" s="99">
        <f t="shared" si="8"/>
        <v>0</v>
      </c>
      <c r="I25" s="99">
        <f t="shared" si="8"/>
        <v>0</v>
      </c>
      <c r="J25" s="99">
        <f t="shared" si="8"/>
        <v>0</v>
      </c>
      <c r="K25" s="99">
        <f t="shared" si="8"/>
        <v>0</v>
      </c>
      <c r="L25" s="99">
        <f t="shared" si="8"/>
        <v>0</v>
      </c>
      <c r="M25" s="99">
        <f t="shared" si="8"/>
        <v>0</v>
      </c>
      <c r="N25" s="99" t="str">
        <f>IF(N18="","",SUM(N21:N24))</f>
        <v/>
      </c>
      <c r="O25" s="99" t="str">
        <f t="shared" ref="O25" si="9">IF(O18="","",SUM(O21:O24))</f>
        <v/>
      </c>
      <c r="P25" s="99" t="str">
        <f t="shared" ref="P25" si="10">IF(P18="","",SUM(P21:P24))</f>
        <v/>
      </c>
      <c r="Q25" s="99" t="str">
        <f t="shared" ref="Q25" si="11">IF(Q18="","",SUM(Q21:Q24))</f>
        <v/>
      </c>
      <c r="R25" s="99" t="str">
        <f t="shared" ref="R25" si="12">IF(R18="","",SUM(R21:R24))</f>
        <v/>
      </c>
      <c r="S25" s="99" t="str">
        <f t="shared" ref="S25" si="13">IF(S18="","",SUM(S21:S24))</f>
        <v/>
      </c>
      <c r="T25" s="99" t="str">
        <f>IF(T18="","",SUM(T21:T24))</f>
        <v/>
      </c>
      <c r="U25" s="99" t="str">
        <f t="shared" ref="U25" si="14">IF(U18="","",SUM(U21:U24))</f>
        <v/>
      </c>
      <c r="V25" s="99" t="str">
        <f t="shared" ref="V25" si="15">IF(V18="","",SUM(V21:V24))</f>
        <v/>
      </c>
    </row>
    <row r="26" spans="1:52" ht="12.75" customHeight="1" x14ac:dyDescent="0.3">
      <c r="A26" s="100"/>
      <c r="B26" s="99"/>
      <c r="C26" s="99"/>
      <c r="D26" s="99"/>
      <c r="E26" s="99"/>
      <c r="F26" s="99"/>
      <c r="G26" s="99"/>
      <c r="H26" s="99"/>
      <c r="I26" s="99"/>
      <c r="J26" s="99"/>
      <c r="K26" s="99"/>
      <c r="L26" s="99"/>
      <c r="M26" s="99"/>
      <c r="N26" s="99"/>
      <c r="O26" s="99"/>
      <c r="P26" s="99"/>
      <c r="Q26" s="99"/>
      <c r="R26" s="99"/>
      <c r="S26" s="99"/>
      <c r="T26" s="99"/>
      <c r="U26" s="99"/>
      <c r="V26" s="99"/>
    </row>
    <row r="27" spans="1:52" ht="13.8" x14ac:dyDescent="0.3">
      <c r="A27" s="98" t="s">
        <v>80</v>
      </c>
      <c r="B27" s="99">
        <f>IF(B18&gt;2023,0,VLOOKUP(B18,'Investičné výdavky'!$A$121:$C$129,3,FALSE))</f>
        <v>0</v>
      </c>
      <c r="C27" s="99">
        <f>IF(C18&gt;2023,0,VLOOKUP(C18,'Investičné výdavky'!$A$121:$C$129,3,FALSE))</f>
        <v>0</v>
      </c>
      <c r="D27" s="99">
        <f>IF(D18&gt;2023,0,VLOOKUP(D18,'Investičné výdavky'!$A$121:$C$129,3,FALSE))</f>
        <v>0</v>
      </c>
      <c r="E27" s="99">
        <f>IF(E18&gt;2023,0,VLOOKUP(E18,'Investičné výdavky'!$A$121:$C$129,3,FALSE))</f>
        <v>0</v>
      </c>
      <c r="F27" s="99">
        <f>IF(F18&gt;2023,0,VLOOKUP(F18,'Investičné výdavky'!$A$121:$C$129,3,FALSE))</f>
        <v>0</v>
      </c>
      <c r="G27" s="99">
        <f>IF(G18&gt;2023,0,VLOOKUP(G18,'Investičné výdavky'!$A$121:$C$129,3,FALSE))</f>
        <v>0</v>
      </c>
      <c r="H27" s="99">
        <f>IF(H18&gt;2023,0,VLOOKUP(H18,'Investičné výdavky'!$A$121:$C$129,3,FALSE))</f>
        <v>0</v>
      </c>
      <c r="I27" s="99">
        <f>IF(I18&gt;2023,0,VLOOKUP(I18,'Investičné výdavky'!$A$121:$C$129,3,FALSE))</f>
        <v>0</v>
      </c>
      <c r="J27" s="99">
        <f>IF(J18&gt;2023,0,VLOOKUP(J18,'Investičné výdavky'!$A$121:$C$129,3,FALSE))</f>
        <v>0</v>
      </c>
      <c r="K27" s="99">
        <f>IF(K18&gt;2023,0,VLOOKUP(K18,'Investičné výdavky'!$A$121:$C$129,3,FALSE))</f>
        <v>0</v>
      </c>
      <c r="L27" s="99">
        <f>IF(L18&gt;2023,0,VLOOKUP(L18,'Investičné výdavky'!$A$121:$C$129,3,FALSE))</f>
        <v>0</v>
      </c>
      <c r="M27" s="99">
        <f>IF(M18&gt;2023,0,VLOOKUP(M18,'Investičné výdavky'!$A$121:$C$129,3,FALSE))</f>
        <v>0</v>
      </c>
      <c r="N27" s="99">
        <f>IF(N18&gt;2023,0,VLOOKUP(N18,'Investičné výdavky'!$A$121:$C$129,3,FALSE))</f>
        <v>0</v>
      </c>
      <c r="O27" s="99">
        <f>IF(O18&gt;2023,0,VLOOKUP(O18,'Investičné výdavky'!$A$121:$C$129,3,FALSE))</f>
        <v>0</v>
      </c>
      <c r="P27" s="99">
        <f>IF(P18&gt;2023,0,VLOOKUP(P18,'Investičné výdavky'!$A$121:$C$129,3,FALSE))</f>
        <v>0</v>
      </c>
      <c r="Q27" s="99">
        <f>IF(Q18&gt;2023,0,VLOOKUP(Q18,'Investičné výdavky'!$A$121:$C$129,3,FALSE))</f>
        <v>0</v>
      </c>
      <c r="R27" s="99">
        <f>IF(R18&gt;2023,0,VLOOKUP(R18,'Investičné výdavky'!$A$121:$C$129,3,FALSE))</f>
        <v>0</v>
      </c>
      <c r="S27" s="99">
        <f>IF(S18&gt;2023,0,VLOOKUP(S18,'Investičné výdavky'!$A$121:$C$129,3,FALSE))</f>
        <v>0</v>
      </c>
      <c r="T27" s="99">
        <f>IF(T18&gt;2023,0,VLOOKUP(T18,'Investičné výdavky'!$A$121:$C$129,3,FALSE))</f>
        <v>0</v>
      </c>
      <c r="U27" s="99">
        <f>IF(U18&gt;2023,0,VLOOKUP(U18,'Investičné výdavky'!$A$121:$C$129,3,FALSE))</f>
        <v>0</v>
      </c>
      <c r="V27" s="99">
        <f>IF(V18&gt;2023,0,VLOOKUP(V18,'Investičné výdavky'!$A$121:$C$129,3,FALSE))</f>
        <v>0</v>
      </c>
      <c r="W27" s="99"/>
      <c r="X27" s="99"/>
      <c r="Y27" s="99"/>
      <c r="Z27" s="99"/>
      <c r="AA27" s="99"/>
      <c r="AB27" s="99"/>
      <c r="AC27" s="99"/>
      <c r="AD27" s="99"/>
      <c r="AE27" s="99"/>
      <c r="AF27" s="99"/>
      <c r="AG27" s="99"/>
      <c r="AH27" s="99"/>
      <c r="AI27" s="99"/>
      <c r="AJ27" s="99"/>
      <c r="AK27" s="99"/>
      <c r="AL27" s="99"/>
      <c r="AM27" s="99"/>
      <c r="AN27" s="99"/>
      <c r="AO27" s="99"/>
      <c r="AP27" s="99"/>
      <c r="AQ27" s="99"/>
      <c r="AR27" s="99"/>
      <c r="AS27" s="99"/>
      <c r="AT27" s="99"/>
      <c r="AU27" s="99"/>
      <c r="AV27" s="99"/>
      <c r="AW27" s="99"/>
      <c r="AX27" s="99"/>
      <c r="AY27" s="99"/>
      <c r="AZ27" s="99"/>
    </row>
    <row r="28" spans="1:52" ht="13.8" x14ac:dyDescent="0.3">
      <c r="A28" s="98" t="s">
        <v>81</v>
      </c>
      <c r="B28" s="99">
        <f>IF(B18&gt;2023,0,VLOOKUP(B18,'Investičné výdavky'!$A$121:$D$129,4,FALSE))</f>
        <v>0</v>
      </c>
      <c r="C28" s="99">
        <f>IF(C18&gt;2023,0,VLOOKUP(C18,'Investičné výdavky'!$A$121:$D$129,4,FALSE))</f>
        <v>0</v>
      </c>
      <c r="D28" s="99">
        <f>IF(D18&gt;2023,0,VLOOKUP(D18,'Investičné výdavky'!$A$121:$D$129,4,FALSE))</f>
        <v>0</v>
      </c>
      <c r="E28" s="99">
        <f>IF(E18&gt;2023,0,VLOOKUP(E18,'Investičné výdavky'!$A$121:$D$129,4,FALSE))</f>
        <v>0</v>
      </c>
      <c r="F28" s="99">
        <f>IF(F18&gt;2023,0,VLOOKUP(F18,'Investičné výdavky'!$A$121:$D$129,4,FALSE))</f>
        <v>0</v>
      </c>
      <c r="G28" s="99">
        <f>IF(G18&gt;2023,0,VLOOKUP(G18,'Investičné výdavky'!$A$121:$D$129,4,FALSE))</f>
        <v>0</v>
      </c>
      <c r="H28" s="99">
        <f>IF(H18&gt;2023,0,VLOOKUP(H18,'Investičné výdavky'!$A$121:$D$129,4,FALSE))</f>
        <v>0</v>
      </c>
      <c r="I28" s="99">
        <f>IF(I18&gt;2023,0,VLOOKUP(I18,'Investičné výdavky'!$A$121:$D$129,4,FALSE))</f>
        <v>0</v>
      </c>
      <c r="J28" s="99">
        <f>IF(J18&gt;2023,0,VLOOKUP(J18,'Investičné výdavky'!$A$121:$D$129,4,FALSE))</f>
        <v>0</v>
      </c>
      <c r="K28" s="99">
        <f>IF(K18&gt;2023,0,VLOOKUP(K18,'Investičné výdavky'!$A$121:$D$129,4,FALSE))</f>
        <v>0</v>
      </c>
      <c r="L28" s="99">
        <f>IF(L18&gt;2023,0,VLOOKUP(L18,'Investičné výdavky'!$A$121:$D$129,4,FALSE))</f>
        <v>0</v>
      </c>
      <c r="M28" s="99">
        <f>IF(M18&gt;2023,0,VLOOKUP(M18,'Investičné výdavky'!$A$121:$D$129,4,FALSE))</f>
        <v>0</v>
      </c>
      <c r="N28" s="99">
        <f>IF(N18&gt;2023,0,VLOOKUP(N18,'Investičné výdavky'!$A$121:$D$129,4,FALSE))</f>
        <v>0</v>
      </c>
      <c r="O28" s="99">
        <f>IF(O18&gt;2023,0,VLOOKUP(O18,'Investičné výdavky'!$A$121:$D$129,4,FALSE))</f>
        <v>0</v>
      </c>
      <c r="P28" s="99">
        <f>IF(P18&gt;2023,0,VLOOKUP(P18,'Investičné výdavky'!$A$121:$D$129,4,FALSE))</f>
        <v>0</v>
      </c>
      <c r="Q28" s="99">
        <f>IF(Q18&gt;2023,0,VLOOKUP(Q18,'Investičné výdavky'!$A$121:$D$129,4,FALSE))</f>
        <v>0</v>
      </c>
      <c r="R28" s="99">
        <f>IF(R18&gt;2023,0,VLOOKUP(R18,'Investičné výdavky'!$A$121:$D$129,4,FALSE))</f>
        <v>0</v>
      </c>
      <c r="S28" s="99">
        <f>IF(S18&gt;2023,0,VLOOKUP(S18,'Investičné výdavky'!$A$121:$D$129,4,FALSE))</f>
        <v>0</v>
      </c>
      <c r="T28" s="99">
        <f>IF(T18&gt;2023,0,VLOOKUP(T18,'Investičné výdavky'!$A$121:$D$129,4,FALSE))</f>
        <v>0</v>
      </c>
      <c r="U28" s="99">
        <f>IF(U18&gt;2023,0,VLOOKUP(U18,'Investičné výdavky'!$A$121:$D$129,4,FALSE))</f>
        <v>0</v>
      </c>
      <c r="V28" s="99">
        <f>IF(V18&gt;2023,0,VLOOKUP(V18,'Investičné výdavky'!$A$121:$D$129,4,FALSE))</f>
        <v>0</v>
      </c>
      <c r="W28" s="99"/>
      <c r="X28" s="99"/>
      <c r="Y28" s="99"/>
      <c r="Z28" s="99"/>
      <c r="AA28" s="99"/>
      <c r="AB28" s="99"/>
      <c r="AC28" s="99"/>
      <c r="AD28" s="99"/>
      <c r="AE28" s="99"/>
      <c r="AF28" s="99"/>
      <c r="AG28" s="99"/>
      <c r="AH28" s="99"/>
      <c r="AI28" s="99"/>
      <c r="AJ28" s="99"/>
      <c r="AK28" s="99"/>
      <c r="AL28" s="99"/>
      <c r="AM28" s="99"/>
      <c r="AN28" s="99"/>
      <c r="AO28" s="99"/>
      <c r="AP28" s="99"/>
      <c r="AQ28" s="99"/>
      <c r="AR28" s="99"/>
      <c r="AS28" s="99"/>
      <c r="AT28" s="99"/>
      <c r="AU28" s="99"/>
      <c r="AV28" s="99"/>
      <c r="AW28" s="99"/>
      <c r="AX28" s="99"/>
      <c r="AY28" s="99"/>
      <c r="AZ28" s="99"/>
    </row>
    <row r="29" spans="1:52" ht="13.8" x14ac:dyDescent="0.3">
      <c r="A29" s="98" t="s">
        <v>82</v>
      </c>
      <c r="B29" s="190">
        <v>0</v>
      </c>
      <c r="C29" s="190">
        <v>0</v>
      </c>
      <c r="D29" s="190">
        <v>0</v>
      </c>
      <c r="E29" s="190">
        <v>0</v>
      </c>
      <c r="F29" s="99">
        <f>'Odpisy - daňové'!G14</f>
        <v>0</v>
      </c>
      <c r="G29" s="99">
        <f>'Odpisy - daňové'!H14</f>
        <v>0</v>
      </c>
      <c r="H29" s="99">
        <f>'Odpisy - daňové'!I14</f>
        <v>0</v>
      </c>
      <c r="I29" s="99">
        <f>'Odpisy - daňové'!J14</f>
        <v>0</v>
      </c>
      <c r="J29" s="99">
        <f>'Odpisy - daňové'!K14</f>
        <v>0</v>
      </c>
      <c r="K29" s="99">
        <f>'Odpisy - daňové'!L14</f>
        <v>0</v>
      </c>
      <c r="L29" s="99">
        <f>'Odpisy - daňové'!M14</f>
        <v>0</v>
      </c>
      <c r="M29" s="99">
        <v>0</v>
      </c>
      <c r="N29" s="99">
        <v>0</v>
      </c>
      <c r="O29" s="99">
        <v>0</v>
      </c>
      <c r="P29" s="99">
        <v>0</v>
      </c>
      <c r="Q29" s="99">
        <v>0</v>
      </c>
      <c r="R29" s="99">
        <v>0</v>
      </c>
      <c r="S29" s="99">
        <v>0</v>
      </c>
      <c r="T29" s="99">
        <v>0</v>
      </c>
      <c r="U29" s="99">
        <v>0</v>
      </c>
      <c r="V29" s="99">
        <v>0</v>
      </c>
    </row>
    <row r="30" spans="1:52" ht="13.8" x14ac:dyDescent="0.3">
      <c r="A30" s="98" t="s">
        <v>83</v>
      </c>
      <c r="B30" s="99">
        <f>IF(B18="","",'Výdavky na prevádzku'!D64)</f>
        <v>0</v>
      </c>
      <c r="C30" s="99">
        <f>IF(C18="","",'Výdavky na prevádzku'!E64)</f>
        <v>0</v>
      </c>
      <c r="D30" s="99">
        <f>IF(D18="","",'Výdavky na prevádzku'!F64)</f>
        <v>0</v>
      </c>
      <c r="E30" s="99">
        <f>IF(E18="","",'Výdavky na prevádzku'!G64)</f>
        <v>0</v>
      </c>
      <c r="F30" s="99">
        <f>IF(F18="","",'Výdavky na prevádzku'!H64)</f>
        <v>0</v>
      </c>
      <c r="G30" s="99">
        <f>IF(G18="","",'Výdavky na prevádzku'!I64)</f>
        <v>0</v>
      </c>
      <c r="H30" s="99">
        <f>IF(H18="","",'Výdavky na prevádzku'!J64)</f>
        <v>0</v>
      </c>
      <c r="I30" s="99">
        <f>IF(I18="","",'Výdavky na prevádzku'!K64)</f>
        <v>0</v>
      </c>
      <c r="J30" s="99">
        <f>IF(J18="","",'Výdavky na prevádzku'!L64)</f>
        <v>0</v>
      </c>
      <c r="K30" s="99">
        <f>IF(K18="","",'Výdavky na prevádzku'!M64)</f>
        <v>0</v>
      </c>
      <c r="L30" s="99">
        <f>IF(L18="","",'Výdavky na prevádzku'!N64)</f>
        <v>0</v>
      </c>
      <c r="M30" s="99">
        <f>IF(M18="","",'Výdavky na prevádzku'!O64)</f>
        <v>0</v>
      </c>
      <c r="N30" s="99" t="str">
        <f>IF(N18="","",'Výdavky na prevádzku'!P64)</f>
        <v/>
      </c>
      <c r="O30" s="99" t="str">
        <f>IF(O18="","",'Výdavky na prevádzku'!Q64)</f>
        <v/>
      </c>
      <c r="P30" s="99" t="str">
        <f>IF(P18="","",'Výdavky na prevádzku'!R64)</f>
        <v/>
      </c>
      <c r="Q30" s="99" t="str">
        <f>IF(Q18="","",'Výdavky na prevádzku'!S64)</f>
        <v/>
      </c>
      <c r="R30" s="99" t="str">
        <f>IF(R18="","",'Výdavky na prevádzku'!T64)</f>
        <v/>
      </c>
      <c r="S30" s="99" t="str">
        <f>IF(S18="","",'Výdavky na prevádzku'!U64)</f>
        <v/>
      </c>
      <c r="T30" s="99" t="str">
        <f>IF(T18="","",'Výdavky na prevádzku'!V64)</f>
        <v/>
      </c>
      <c r="U30" s="99" t="str">
        <f>IF(U18="","",'Výdavky na prevádzku'!W64)</f>
        <v/>
      </c>
      <c r="V30" s="99" t="str">
        <f>IF(V18="","",'Výdavky na prevádzku'!X64)</f>
        <v/>
      </c>
    </row>
    <row r="31" spans="1:52" ht="13.8" x14ac:dyDescent="0.3">
      <c r="A31" s="98" t="s">
        <v>84</v>
      </c>
      <c r="B31" s="99">
        <f>IF(B18="","",IF(Úver!B11=0,Úver!B14,Úver!B11))</f>
        <v>0</v>
      </c>
      <c r="C31" s="99">
        <f>IF(C18="","",IF(Úver!C11=0,Úver!C14,Úver!C11))</f>
        <v>0</v>
      </c>
      <c r="D31" s="99">
        <f>IF(D18="","",IF(Úver!D11=0,Úver!D14,Úver!D11))</f>
        <v>0</v>
      </c>
      <c r="E31" s="99">
        <f>IF(E18="","",IF(Úver!E11=0,Úver!E14,Úver!E11))</f>
        <v>0</v>
      </c>
      <c r="F31" s="99">
        <f>IF(F18="","",IF(Úver!F11=0,Úver!F14,Úver!F11))</f>
        <v>0</v>
      </c>
      <c r="G31" s="99">
        <f>IF(G18="","",IF(Úver!G11=0,Úver!G14,Úver!G11))</f>
        <v>0</v>
      </c>
      <c r="H31" s="99">
        <f>IF(H18="","",IF(Úver!H11=0,Úver!H14,Úver!H11))</f>
        <v>0</v>
      </c>
      <c r="I31" s="99">
        <f>IF(I18="","",IF(Úver!I11=0,Úver!I14,Úver!I11))</f>
        <v>0</v>
      </c>
      <c r="J31" s="99">
        <f>IF(J18="","",IF(Úver!J11=0,Úver!J14,Úver!J11))</f>
        <v>0</v>
      </c>
      <c r="K31" s="99">
        <f>IF(K18="","",IF(Úver!K11=0,Úver!K14,Úver!K11))</f>
        <v>0</v>
      </c>
      <c r="L31" s="99">
        <f>IF(L18="","",IF(Úver!L11=0,Úver!L14,Úver!L11))</f>
        <v>0</v>
      </c>
      <c r="M31" s="99">
        <f>IF(M18="","",IF(Úver!M11=0,Úver!M14,Úver!M11))</f>
        <v>0</v>
      </c>
      <c r="N31" s="99" t="str">
        <f>IF(N18="","",IF(Úver!N11=0,Úver!N14,Úver!N11))</f>
        <v/>
      </c>
      <c r="O31" s="99" t="str">
        <f>IF(O18="","",IF(Úver!O11=0,Úver!O14,Úver!O11))</f>
        <v/>
      </c>
      <c r="P31" s="99" t="str">
        <f>IF(P18="","",IF(Úver!P11=0,Úver!P14,Úver!P11))</f>
        <v/>
      </c>
      <c r="Q31" s="99" t="str">
        <f>IF(Q18="","",IF(Úver!Q11=0,Úver!Q14,Úver!Q11))</f>
        <v/>
      </c>
      <c r="R31" s="99" t="str">
        <f>IF(R18="","",IF(Úver!R11=0,Úver!R14,Úver!R11))</f>
        <v/>
      </c>
      <c r="S31" s="99" t="str">
        <f>IF(S18="","",IF(Úver!S11=0,Úver!S14,Úver!S11))</f>
        <v/>
      </c>
      <c r="T31" s="99" t="str">
        <f>IF(T18="","",IF(Úver!T11=0,Úver!T14,Úver!T11))</f>
        <v/>
      </c>
      <c r="U31" s="99" t="str">
        <f>IF(U18="","",IF(Úver!U11=0,Úver!U14,Úver!U11))</f>
        <v/>
      </c>
      <c r="V31" s="99" t="str">
        <f>IF(V18="","",IF(Úver!V11=0,Úver!V14,Úver!V11))</f>
        <v/>
      </c>
    </row>
    <row r="32" spans="1:52" ht="13.8" x14ac:dyDescent="0.3">
      <c r="A32" s="98" t="s">
        <v>85</v>
      </c>
      <c r="B32" s="99">
        <f>IF(B18="","",Úver!B13)</f>
        <v>0</v>
      </c>
      <c r="C32" s="99">
        <f>IF(C18="","",Úver!C13)</f>
        <v>0</v>
      </c>
      <c r="D32" s="99">
        <f>IF(D18="","",Úver!D13)</f>
        <v>0</v>
      </c>
      <c r="E32" s="99">
        <f>IF(E18="","",Úver!E13)</f>
        <v>0</v>
      </c>
      <c r="F32" s="99">
        <f>IF(F18="","",Úver!F13)</f>
        <v>0</v>
      </c>
      <c r="G32" s="99">
        <f>IF(G18="","",Úver!G13)</f>
        <v>0</v>
      </c>
      <c r="H32" s="99">
        <f>IF(H18="","",Úver!H13)</f>
        <v>0</v>
      </c>
      <c r="I32" s="99">
        <f>IF(I18="","",Úver!I13)</f>
        <v>0</v>
      </c>
      <c r="J32" s="99">
        <f>IF(J18="","",Úver!J13)</f>
        <v>0</v>
      </c>
      <c r="K32" s="99">
        <f>IF(K18="","",Úver!K13)</f>
        <v>0</v>
      </c>
      <c r="L32" s="99">
        <f>IF(L18="","",Úver!L13)</f>
        <v>0</v>
      </c>
      <c r="M32" s="99">
        <f>IF(M18="","",Úver!M13)</f>
        <v>0</v>
      </c>
      <c r="N32" s="99" t="str">
        <f>IF(N18="","",Úver!N13)</f>
        <v/>
      </c>
      <c r="O32" s="99" t="str">
        <f>IF(O18="","",Úver!O13)</f>
        <v/>
      </c>
      <c r="P32" s="99" t="str">
        <f>IF(P18="","",Úver!P13)</f>
        <v/>
      </c>
      <c r="Q32" s="99" t="str">
        <f>IF(Q18="","",Úver!Q13)</f>
        <v/>
      </c>
      <c r="R32" s="99" t="str">
        <f>IF(R18="","",Úver!R13)</f>
        <v/>
      </c>
      <c r="S32" s="99" t="str">
        <f>IF(S18="","",Úver!S13)</f>
        <v/>
      </c>
      <c r="T32" s="99" t="str">
        <f>IF(T18="","",Úver!T13)</f>
        <v/>
      </c>
      <c r="U32" s="99" t="str">
        <f>IF(U18="","",Úver!U13)</f>
        <v/>
      </c>
      <c r="V32" s="99" t="str">
        <f>IF(V18="","",Úver!V13)</f>
        <v/>
      </c>
    </row>
    <row r="33" spans="1:22" ht="13.8" x14ac:dyDescent="0.3">
      <c r="A33" s="98" t="s">
        <v>86</v>
      </c>
      <c r="B33" s="99">
        <v>0</v>
      </c>
      <c r="C33" s="99">
        <f>IF(C18="","",IF(B34&gt;0,B34,0))</f>
        <v>0</v>
      </c>
      <c r="D33" s="99">
        <f>IF(D18="","",IF(C34&gt;0,C34,0))</f>
        <v>0</v>
      </c>
      <c r="E33" s="99">
        <f t="shared" ref="E33:V33" si="16">IF(E18="","",IF(D34&gt;0,D34,0))</f>
        <v>0</v>
      </c>
      <c r="F33" s="99">
        <f t="shared" si="16"/>
        <v>0</v>
      </c>
      <c r="G33" s="99">
        <f t="shared" si="16"/>
        <v>0</v>
      </c>
      <c r="H33" s="99">
        <f t="shared" si="16"/>
        <v>0</v>
      </c>
      <c r="I33" s="99">
        <f t="shared" si="16"/>
        <v>0</v>
      </c>
      <c r="J33" s="99">
        <f t="shared" si="16"/>
        <v>0</v>
      </c>
      <c r="K33" s="99">
        <f t="shared" si="16"/>
        <v>0</v>
      </c>
      <c r="L33" s="99">
        <f t="shared" si="16"/>
        <v>0</v>
      </c>
      <c r="M33" s="99">
        <f t="shared" si="16"/>
        <v>0</v>
      </c>
      <c r="N33" s="99" t="str">
        <f t="shared" si="16"/>
        <v/>
      </c>
      <c r="O33" s="99" t="str">
        <f t="shared" si="16"/>
        <v/>
      </c>
      <c r="P33" s="99" t="str">
        <f t="shared" si="16"/>
        <v/>
      </c>
      <c r="Q33" s="99" t="str">
        <f t="shared" si="16"/>
        <v/>
      </c>
      <c r="R33" s="99" t="str">
        <f t="shared" si="16"/>
        <v/>
      </c>
      <c r="S33" s="99" t="str">
        <f t="shared" si="16"/>
        <v/>
      </c>
      <c r="T33" s="99" t="str">
        <f t="shared" si="16"/>
        <v/>
      </c>
      <c r="U33" s="99" t="str">
        <f t="shared" si="16"/>
        <v/>
      </c>
      <c r="V33" s="99" t="str">
        <f t="shared" si="16"/>
        <v/>
      </c>
    </row>
    <row r="34" spans="1:22" s="194" customFormat="1" ht="13.8" hidden="1" x14ac:dyDescent="0.3">
      <c r="A34" s="192" t="s">
        <v>196</v>
      </c>
      <c r="B34" s="193">
        <f>(B24-B30-B32-B48*(IF($B27&gt;0,$B21/$B27,$B$27)))*0.21</f>
        <v>0</v>
      </c>
      <c r="C34" s="193">
        <f t="shared" ref="C34:V34" si="17">(C24-C30-C32-C48*(IF($B27&gt;0,$B21/$B27,$B$27)))*0.21</f>
        <v>0</v>
      </c>
      <c r="D34" s="193">
        <f t="shared" si="17"/>
        <v>0</v>
      </c>
      <c r="E34" s="193">
        <f t="shared" si="17"/>
        <v>0</v>
      </c>
      <c r="F34" s="193">
        <f t="shared" si="17"/>
        <v>0</v>
      </c>
      <c r="G34" s="193">
        <f t="shared" si="17"/>
        <v>0</v>
      </c>
      <c r="H34" s="193">
        <f t="shared" si="17"/>
        <v>0</v>
      </c>
      <c r="I34" s="193">
        <f t="shared" si="17"/>
        <v>0</v>
      </c>
      <c r="J34" s="193">
        <f t="shared" si="17"/>
        <v>0</v>
      </c>
      <c r="K34" s="193">
        <f t="shared" si="17"/>
        <v>0</v>
      </c>
      <c r="L34" s="193">
        <f t="shared" si="17"/>
        <v>0</v>
      </c>
      <c r="M34" s="99">
        <f t="shared" si="17"/>
        <v>0</v>
      </c>
      <c r="N34" s="99" t="e">
        <f t="shared" si="17"/>
        <v>#VALUE!</v>
      </c>
      <c r="O34" s="99" t="e">
        <f t="shared" si="17"/>
        <v>#VALUE!</v>
      </c>
      <c r="P34" s="99" t="e">
        <f t="shared" si="17"/>
        <v>#VALUE!</v>
      </c>
      <c r="Q34" s="99" t="e">
        <f t="shared" si="17"/>
        <v>#VALUE!</v>
      </c>
      <c r="R34" s="99" t="e">
        <f t="shared" si="17"/>
        <v>#VALUE!</v>
      </c>
      <c r="S34" s="99" t="e">
        <f t="shared" si="17"/>
        <v>#VALUE!</v>
      </c>
      <c r="T34" s="99" t="e">
        <f t="shared" si="17"/>
        <v>#VALUE!</v>
      </c>
      <c r="U34" s="99" t="e">
        <f t="shared" si="17"/>
        <v>#VALUE!</v>
      </c>
      <c r="V34" s="99" t="e">
        <f t="shared" si="17"/>
        <v>#VALUE!</v>
      </c>
    </row>
    <row r="35" spans="1:22" s="194" customFormat="1" ht="13.8" hidden="1" x14ac:dyDescent="0.3">
      <c r="A35" s="192" t="s">
        <v>197</v>
      </c>
      <c r="B35" s="193">
        <f t="shared" ref="B35:V35" si="18">(B24-B30-B32-B49)*0.21</f>
        <v>0</v>
      </c>
      <c r="C35" s="193">
        <f t="shared" si="18"/>
        <v>0</v>
      </c>
      <c r="D35" s="193">
        <f t="shared" si="18"/>
        <v>0</v>
      </c>
      <c r="E35" s="193">
        <f t="shared" si="18"/>
        <v>0</v>
      </c>
      <c r="F35" s="193">
        <f t="shared" si="18"/>
        <v>0</v>
      </c>
      <c r="G35" s="193">
        <f t="shared" si="18"/>
        <v>0</v>
      </c>
      <c r="H35" s="193">
        <f t="shared" si="18"/>
        <v>0</v>
      </c>
      <c r="I35" s="193">
        <f t="shared" si="18"/>
        <v>0</v>
      </c>
      <c r="J35" s="193">
        <f t="shared" si="18"/>
        <v>0</v>
      </c>
      <c r="K35" s="193">
        <f t="shared" si="18"/>
        <v>0</v>
      </c>
      <c r="L35" s="193">
        <f t="shared" si="18"/>
        <v>0</v>
      </c>
      <c r="M35" s="99">
        <f t="shared" si="18"/>
        <v>0</v>
      </c>
      <c r="N35" s="99" t="e">
        <f t="shared" si="18"/>
        <v>#VALUE!</v>
      </c>
      <c r="O35" s="99" t="e">
        <f t="shared" si="18"/>
        <v>#VALUE!</v>
      </c>
      <c r="P35" s="99" t="e">
        <f t="shared" si="18"/>
        <v>#VALUE!</v>
      </c>
      <c r="Q35" s="99" t="e">
        <f t="shared" si="18"/>
        <v>#VALUE!</v>
      </c>
      <c r="R35" s="99" t="e">
        <f t="shared" si="18"/>
        <v>#VALUE!</v>
      </c>
      <c r="S35" s="99" t="e">
        <f t="shared" si="18"/>
        <v>#VALUE!</v>
      </c>
      <c r="T35" s="99" t="e">
        <f t="shared" si="18"/>
        <v>#VALUE!</v>
      </c>
      <c r="U35" s="99" t="e">
        <f t="shared" si="18"/>
        <v>#VALUE!</v>
      </c>
      <c r="V35" s="99" t="e">
        <f t="shared" si="18"/>
        <v>#VALUE!</v>
      </c>
    </row>
    <row r="36" spans="1:22" ht="13.8" x14ac:dyDescent="0.3">
      <c r="A36" s="100" t="s">
        <v>87</v>
      </c>
      <c r="B36" s="99">
        <f>IF(B18="","",SUM(B27:B33))</f>
        <v>0</v>
      </c>
      <c r="C36" s="99">
        <f t="shared" ref="C36:V36" si="19">IF(C18="","",SUM(C27:C33))</f>
        <v>0</v>
      </c>
      <c r="D36" s="99">
        <f t="shared" si="19"/>
        <v>0</v>
      </c>
      <c r="E36" s="99">
        <f t="shared" si="19"/>
        <v>0</v>
      </c>
      <c r="F36" s="99">
        <f t="shared" si="19"/>
        <v>0</v>
      </c>
      <c r="G36" s="99">
        <f t="shared" si="19"/>
        <v>0</v>
      </c>
      <c r="H36" s="99">
        <f t="shared" si="19"/>
        <v>0</v>
      </c>
      <c r="I36" s="99">
        <f t="shared" si="19"/>
        <v>0</v>
      </c>
      <c r="J36" s="99">
        <f t="shared" si="19"/>
        <v>0</v>
      </c>
      <c r="K36" s="99">
        <f t="shared" si="19"/>
        <v>0</v>
      </c>
      <c r="L36" s="99">
        <f t="shared" si="19"/>
        <v>0</v>
      </c>
      <c r="M36" s="99">
        <f t="shared" si="19"/>
        <v>0</v>
      </c>
      <c r="N36" s="99" t="str">
        <f t="shared" si="19"/>
        <v/>
      </c>
      <c r="O36" s="99" t="str">
        <f t="shared" si="19"/>
        <v/>
      </c>
      <c r="P36" s="99" t="str">
        <f t="shared" si="19"/>
        <v/>
      </c>
      <c r="Q36" s="99" t="str">
        <f t="shared" si="19"/>
        <v/>
      </c>
      <c r="R36" s="99" t="str">
        <f t="shared" si="19"/>
        <v/>
      </c>
      <c r="S36" s="99" t="str">
        <f t="shared" si="19"/>
        <v/>
      </c>
      <c r="T36" s="99" t="str">
        <f t="shared" si="19"/>
        <v/>
      </c>
      <c r="U36" s="99" t="str">
        <f t="shared" si="19"/>
        <v/>
      </c>
      <c r="V36" s="99" t="str">
        <f t="shared" si="19"/>
        <v/>
      </c>
    </row>
    <row r="37" spans="1:22" ht="13.8" x14ac:dyDescent="0.3">
      <c r="A37" s="100"/>
      <c r="B37" s="99"/>
      <c r="C37" s="99"/>
      <c r="D37" s="99"/>
      <c r="E37" s="99"/>
      <c r="F37" s="99"/>
      <c r="G37" s="99"/>
      <c r="H37" s="99"/>
      <c r="I37" s="99"/>
      <c r="J37" s="99"/>
      <c r="K37" s="99"/>
      <c r="L37" s="99"/>
      <c r="M37" s="99"/>
      <c r="N37" s="99"/>
      <c r="O37" s="99"/>
      <c r="P37" s="99"/>
      <c r="Q37" s="99"/>
      <c r="R37" s="99"/>
      <c r="S37" s="99"/>
      <c r="T37" s="99"/>
      <c r="U37" s="99"/>
      <c r="V37" s="99"/>
    </row>
    <row r="38" spans="1:22" ht="13.8" x14ac:dyDescent="0.3">
      <c r="A38" s="100" t="s">
        <v>88</v>
      </c>
      <c r="B38" s="99">
        <f>IF(B18="","",B25-B36)</f>
        <v>0</v>
      </c>
      <c r="C38" s="99">
        <f t="shared" ref="C38:V38" si="20">IF(C18="","",C25-C36)</f>
        <v>0</v>
      </c>
      <c r="D38" s="99">
        <f>IF(D18="","",D25-D36)</f>
        <v>0</v>
      </c>
      <c r="E38" s="99">
        <f t="shared" si="20"/>
        <v>0</v>
      </c>
      <c r="F38" s="99">
        <f t="shared" si="20"/>
        <v>0</v>
      </c>
      <c r="G38" s="99">
        <f t="shared" si="20"/>
        <v>0</v>
      </c>
      <c r="H38" s="99">
        <f t="shared" si="20"/>
        <v>0</v>
      </c>
      <c r="I38" s="99">
        <f t="shared" si="20"/>
        <v>0</v>
      </c>
      <c r="J38" s="99">
        <f t="shared" si="20"/>
        <v>0</v>
      </c>
      <c r="K38" s="99">
        <f t="shared" si="20"/>
        <v>0</v>
      </c>
      <c r="L38" s="99">
        <f t="shared" si="20"/>
        <v>0</v>
      </c>
      <c r="M38" s="99">
        <f t="shared" si="20"/>
        <v>0</v>
      </c>
      <c r="N38" s="99" t="str">
        <f t="shared" si="20"/>
        <v/>
      </c>
      <c r="O38" s="99" t="str">
        <f t="shared" si="20"/>
        <v/>
      </c>
      <c r="P38" s="99" t="str">
        <f t="shared" si="20"/>
        <v/>
      </c>
      <c r="Q38" s="99" t="str">
        <f t="shared" si="20"/>
        <v/>
      </c>
      <c r="R38" s="99" t="str">
        <f t="shared" si="20"/>
        <v/>
      </c>
      <c r="S38" s="99" t="str">
        <f t="shared" si="20"/>
        <v/>
      </c>
      <c r="T38" s="99" t="str">
        <f t="shared" si="20"/>
        <v/>
      </c>
      <c r="U38" s="99" t="str">
        <f t="shared" si="20"/>
        <v/>
      </c>
      <c r="V38" s="99" t="str">
        <f t="shared" si="20"/>
        <v/>
      </c>
    </row>
    <row r="39" spans="1:22" s="103" customFormat="1" ht="13.8" x14ac:dyDescent="0.3">
      <c r="A39" s="100" t="s">
        <v>89</v>
      </c>
      <c r="B39" s="101">
        <f>IF(B18="","",B38)</f>
        <v>0</v>
      </c>
      <c r="C39" s="102">
        <f t="shared" ref="C39:V39" si="21">IF(C18="","",B39+C38)</f>
        <v>0</v>
      </c>
      <c r="D39" s="102">
        <f t="shared" si="21"/>
        <v>0</v>
      </c>
      <c r="E39" s="102">
        <f t="shared" si="21"/>
        <v>0</v>
      </c>
      <c r="F39" s="102">
        <f t="shared" si="21"/>
        <v>0</v>
      </c>
      <c r="G39" s="102">
        <f t="shared" si="21"/>
        <v>0</v>
      </c>
      <c r="H39" s="102">
        <f t="shared" si="21"/>
        <v>0</v>
      </c>
      <c r="I39" s="102">
        <f t="shared" si="21"/>
        <v>0</v>
      </c>
      <c r="J39" s="102">
        <f t="shared" si="21"/>
        <v>0</v>
      </c>
      <c r="K39" s="102">
        <f t="shared" si="21"/>
        <v>0</v>
      </c>
      <c r="L39" s="102">
        <f t="shared" si="21"/>
        <v>0</v>
      </c>
      <c r="M39" s="102">
        <f t="shared" si="21"/>
        <v>0</v>
      </c>
      <c r="N39" s="196" t="str">
        <f t="shared" si="21"/>
        <v/>
      </c>
      <c r="O39" s="196" t="str">
        <f t="shared" si="21"/>
        <v/>
      </c>
      <c r="P39" s="196" t="str">
        <f t="shared" si="21"/>
        <v/>
      </c>
      <c r="Q39" s="196" t="str">
        <f t="shared" si="21"/>
        <v/>
      </c>
      <c r="R39" s="196" t="str">
        <f t="shared" si="21"/>
        <v/>
      </c>
      <c r="S39" s="196" t="str">
        <f t="shared" si="21"/>
        <v/>
      </c>
      <c r="T39" s="196" t="str">
        <f t="shared" si="21"/>
        <v/>
      </c>
      <c r="U39" s="196" t="str">
        <f t="shared" si="21"/>
        <v/>
      </c>
      <c r="V39" s="196" t="str">
        <f t="shared" si="21"/>
        <v/>
      </c>
    </row>
    <row r="40" spans="1:22" ht="13.8" hidden="1" x14ac:dyDescent="0.3">
      <c r="A40" s="100"/>
      <c r="B40" s="104"/>
      <c r="C40" s="105"/>
      <c r="D40" s="105"/>
      <c r="E40" s="105"/>
      <c r="F40" s="105"/>
      <c r="G40" s="105"/>
      <c r="H40" s="105"/>
      <c r="I40" s="105"/>
      <c r="J40" s="105"/>
      <c r="K40" s="105"/>
      <c r="L40" s="105"/>
      <c r="M40" s="105"/>
      <c r="N40" s="105"/>
      <c r="O40" s="105"/>
      <c r="P40" s="105"/>
      <c r="Q40" s="105"/>
      <c r="R40" s="105"/>
      <c r="S40" s="105"/>
      <c r="T40" s="105"/>
      <c r="U40" s="105"/>
      <c r="V40" s="105"/>
    </row>
    <row r="41" spans="1:22" ht="13.8" hidden="1" x14ac:dyDescent="0.3">
      <c r="A41" s="98" t="s">
        <v>90</v>
      </c>
      <c r="B41" s="98">
        <f t="shared" ref="B41:V41" si="22">IF(B18="","",B24-B30-B29+B46)</f>
        <v>0</v>
      </c>
      <c r="C41" s="98">
        <f t="shared" si="22"/>
        <v>0</v>
      </c>
      <c r="D41" s="98">
        <f t="shared" si="22"/>
        <v>0</v>
      </c>
      <c r="E41" s="98">
        <f t="shared" si="22"/>
        <v>0</v>
      </c>
      <c r="F41" s="98">
        <f t="shared" si="22"/>
        <v>0</v>
      </c>
      <c r="G41" s="98">
        <f t="shared" si="22"/>
        <v>0</v>
      </c>
      <c r="H41" s="98">
        <f t="shared" si="22"/>
        <v>0</v>
      </c>
      <c r="I41" s="98">
        <f t="shared" si="22"/>
        <v>0</v>
      </c>
      <c r="J41" s="98">
        <f t="shared" si="22"/>
        <v>0</v>
      </c>
      <c r="K41" s="98">
        <f t="shared" si="22"/>
        <v>0</v>
      </c>
      <c r="L41" s="98">
        <f t="shared" si="22"/>
        <v>0</v>
      </c>
      <c r="M41" s="98">
        <f t="shared" si="22"/>
        <v>0</v>
      </c>
      <c r="N41" s="98" t="str">
        <f t="shared" si="22"/>
        <v/>
      </c>
      <c r="O41" s="98" t="str">
        <f t="shared" si="22"/>
        <v/>
      </c>
      <c r="P41" s="98" t="str">
        <f t="shared" si="22"/>
        <v/>
      </c>
      <c r="Q41" s="98" t="str">
        <f t="shared" si="22"/>
        <v/>
      </c>
      <c r="R41" s="98" t="str">
        <f t="shared" si="22"/>
        <v/>
      </c>
      <c r="S41" s="98" t="str">
        <f t="shared" si="22"/>
        <v/>
      </c>
      <c r="T41" s="98" t="str">
        <f t="shared" si="22"/>
        <v/>
      </c>
      <c r="U41" s="98" t="str">
        <f t="shared" si="22"/>
        <v/>
      </c>
      <c r="V41" s="98" t="str">
        <f t="shared" si="22"/>
        <v/>
      </c>
    </row>
    <row r="42" spans="1:22" ht="13.8" x14ac:dyDescent="0.3">
      <c r="A42" s="98"/>
      <c r="B42" s="98"/>
      <c r="C42" s="98"/>
      <c r="D42" s="98"/>
      <c r="E42" s="98"/>
      <c r="F42" s="98"/>
      <c r="G42" s="106"/>
      <c r="H42" s="98"/>
      <c r="I42" s="98"/>
      <c r="J42" s="98"/>
      <c r="K42" s="98"/>
      <c r="L42" s="98"/>
      <c r="M42" s="98"/>
      <c r="N42" s="98"/>
      <c r="O42" s="98"/>
      <c r="P42" s="98"/>
      <c r="Q42" s="98"/>
      <c r="R42" s="98"/>
      <c r="S42" s="98"/>
      <c r="T42" s="98"/>
      <c r="U42" s="98"/>
      <c r="V42" s="98"/>
    </row>
    <row r="43" spans="1:22" ht="13.8" x14ac:dyDescent="0.3">
      <c r="A43" s="100" t="s">
        <v>91</v>
      </c>
      <c r="B43" s="98"/>
      <c r="C43" s="98"/>
      <c r="D43" s="98"/>
      <c r="E43" s="98"/>
      <c r="F43" s="98"/>
      <c r="G43" s="98"/>
      <c r="H43" s="98"/>
      <c r="I43" s="98"/>
      <c r="J43" s="98"/>
      <c r="K43" s="98"/>
      <c r="L43" s="98"/>
      <c r="M43" s="98"/>
      <c r="N43" s="98"/>
      <c r="O43" s="98"/>
      <c r="P43" s="98"/>
      <c r="Q43" s="98"/>
      <c r="R43" s="98"/>
      <c r="S43" s="98"/>
      <c r="T43" s="98"/>
      <c r="U43" s="98"/>
      <c r="V43" s="98"/>
    </row>
    <row r="44" spans="1:22" ht="13.8" hidden="1" x14ac:dyDescent="0.3">
      <c r="A44" s="98" t="s">
        <v>92</v>
      </c>
      <c r="B44" s="99">
        <f>IF(B18&gt;2023,0,VLOOKUP(B18,'Investičné výdavky'!$A$121:$G$129,7,FALSE))</f>
        <v>0</v>
      </c>
      <c r="C44" s="99">
        <f>IF(C18&gt;2023,0,VLOOKUP(C18,'Investičné výdavky'!$A$121:$G$129,7,FALSE))</f>
        <v>0</v>
      </c>
      <c r="D44" s="99">
        <f>IF(D18&gt;2023,0,VLOOKUP(D18,'Investičné výdavky'!$A$121:$G$129,7,FALSE))</f>
        <v>0</v>
      </c>
      <c r="E44" s="99">
        <f>IF(E18&gt;2023,0,VLOOKUP(E18,'Investičné výdavky'!$A$121:$G$129,7,FALSE))</f>
        <v>0</v>
      </c>
      <c r="F44" s="99">
        <f>IF(F18&gt;2023,0,VLOOKUP(F18,'Investičné výdavky'!$A$121:$G$129,7,FALSE))</f>
        <v>0</v>
      </c>
      <c r="G44" s="99">
        <f>IF(G18&gt;2023,0,VLOOKUP(G18,'Investičné výdavky'!$A$121:$G$129,7,FALSE))</f>
        <v>0</v>
      </c>
      <c r="H44" s="99">
        <f>IF(H18&gt;2023,0,VLOOKUP(H18,'Investičné výdavky'!$A$121:$G$129,7,FALSE))</f>
        <v>0</v>
      </c>
      <c r="I44" s="99">
        <f>IF(I18&gt;2023,0,VLOOKUP(I18,'Investičné výdavky'!$A$121:$G$129,7,FALSE))</f>
        <v>0</v>
      </c>
      <c r="J44" s="99">
        <f>IF(J18&gt;2023,0,VLOOKUP(J18,'Investičné výdavky'!$A$121:$G$129,7,FALSE))</f>
        <v>0</v>
      </c>
      <c r="K44" s="99">
        <f>IF(K18&gt;2023,0,VLOOKUP(K18,'Investičné výdavky'!$A$121:$G$129,7,FALSE))</f>
        <v>0</v>
      </c>
      <c r="L44" s="99">
        <f>IF(L18&gt;2023,0,VLOOKUP(L18,'Investičné výdavky'!$A$121:$G$129,7,FALSE))</f>
        <v>0</v>
      </c>
      <c r="M44" s="99">
        <f>IF(M18&gt;2023,0,VLOOKUP(M18,'Investičné výdavky'!$A$121:$G$129,7,FALSE))</f>
        <v>0</v>
      </c>
      <c r="N44" s="99">
        <f>IF(N18&gt;2023,0,VLOOKUP(N18,'Investičné výdavky'!$A$121:$G$129,7,FALSE))</f>
        <v>0</v>
      </c>
      <c r="O44" s="99">
        <f>IF(O18&gt;2023,0,VLOOKUP(O18,'Investičné výdavky'!$A$121:$G$129,7,FALSE))</f>
        <v>0</v>
      </c>
      <c r="P44" s="99">
        <f>IF(P18&gt;2023,0,VLOOKUP(P18,'Investičné výdavky'!$A$121:$G$129,7,FALSE))</f>
        <v>0</v>
      </c>
      <c r="Q44" s="99">
        <f>IF(Q18&gt;2023,0,VLOOKUP(Q18,'Investičné výdavky'!$A$121:$G$129,7,FALSE))</f>
        <v>0</v>
      </c>
      <c r="R44" s="99">
        <f>IF(R18&gt;2023,0,VLOOKUP(R18,'Investičné výdavky'!$A$121:$G$129,7,FALSE))</f>
        <v>0</v>
      </c>
      <c r="S44" s="99">
        <f>IF(S18&gt;2023,0,VLOOKUP(S18,'Investičné výdavky'!$A$121:$G$129,7,FALSE))</f>
        <v>0</v>
      </c>
      <c r="T44" s="99">
        <f>IF(T18&gt;2023,0,VLOOKUP(T18,'Investičné výdavky'!$A$121:$G$129,7,FALSE))</f>
        <v>0</v>
      </c>
      <c r="U44" s="99">
        <f>IF(U18&gt;2023,0,VLOOKUP(U18,'Investičné výdavky'!$A$121:$G$129,7,FALSE))</f>
        <v>0</v>
      </c>
      <c r="V44" s="99">
        <f>IF(V18&gt;2023,0,VLOOKUP(V18,'Investičné výdavky'!$A$121:$G$129,7,FALSE))</f>
        <v>0</v>
      </c>
    </row>
    <row r="45" spans="1:22" ht="13.8" hidden="1" x14ac:dyDescent="0.3">
      <c r="A45" s="98" t="s">
        <v>93</v>
      </c>
      <c r="B45" s="99">
        <f t="shared" ref="B45:V45" si="23">IF(B44="",0,IF(B18="","",B27+B28-B44+B47))</f>
        <v>0</v>
      </c>
      <c r="C45" s="99">
        <f t="shared" si="23"/>
        <v>0</v>
      </c>
      <c r="D45" s="99">
        <f t="shared" si="23"/>
        <v>0</v>
      </c>
      <c r="E45" s="99">
        <f t="shared" si="23"/>
        <v>0</v>
      </c>
      <c r="F45" s="99">
        <f t="shared" si="23"/>
        <v>0</v>
      </c>
      <c r="G45" s="99">
        <f t="shared" si="23"/>
        <v>0</v>
      </c>
      <c r="H45" s="99">
        <f t="shared" si="23"/>
        <v>0</v>
      </c>
      <c r="I45" s="99">
        <f t="shared" si="23"/>
        <v>0</v>
      </c>
      <c r="J45" s="99">
        <f t="shared" si="23"/>
        <v>0</v>
      </c>
      <c r="K45" s="99">
        <f t="shared" si="23"/>
        <v>0</v>
      </c>
      <c r="L45" s="99">
        <f t="shared" si="23"/>
        <v>0</v>
      </c>
      <c r="M45" s="99">
        <f t="shared" si="23"/>
        <v>0</v>
      </c>
      <c r="N45" s="99" t="str">
        <f t="shared" si="23"/>
        <v/>
      </c>
      <c r="O45" s="99" t="str">
        <f t="shared" si="23"/>
        <v/>
      </c>
      <c r="P45" s="99" t="str">
        <f t="shared" si="23"/>
        <v/>
      </c>
      <c r="Q45" s="99" t="str">
        <f t="shared" si="23"/>
        <v/>
      </c>
      <c r="R45" s="99" t="str">
        <f t="shared" si="23"/>
        <v/>
      </c>
      <c r="S45" s="99" t="str">
        <f t="shared" si="23"/>
        <v/>
      </c>
      <c r="T45" s="99" t="str">
        <f t="shared" si="23"/>
        <v/>
      </c>
      <c r="U45" s="99" t="str">
        <f t="shared" si="23"/>
        <v/>
      </c>
      <c r="V45" s="99" t="str">
        <f t="shared" si="23"/>
        <v/>
      </c>
    </row>
    <row r="46" spans="1:22" ht="13.8" x14ac:dyDescent="0.3">
      <c r="A46" s="98" t="s">
        <v>94</v>
      </c>
      <c r="B46" s="190"/>
      <c r="C46" s="190"/>
      <c r="D46" s="190"/>
      <c r="E46" s="190"/>
      <c r="F46" s="190"/>
      <c r="G46" s="190"/>
      <c r="H46" s="190"/>
      <c r="I46" s="190"/>
      <c r="J46" s="190"/>
      <c r="K46" s="190"/>
      <c r="L46" s="190"/>
      <c r="M46" s="190"/>
      <c r="N46" s="190"/>
      <c r="O46" s="195"/>
      <c r="P46" s="195"/>
      <c r="Q46" s="195"/>
      <c r="R46" s="195"/>
      <c r="S46" s="195"/>
      <c r="T46" s="195"/>
      <c r="U46" s="195"/>
      <c r="V46" s="195"/>
    </row>
    <row r="47" spans="1:22" ht="13.8" x14ac:dyDescent="0.3">
      <c r="A47" s="98" t="s">
        <v>95</v>
      </c>
      <c r="B47" s="190">
        <v>0</v>
      </c>
      <c r="C47" s="190">
        <v>0</v>
      </c>
      <c r="D47" s="190">
        <v>0</v>
      </c>
      <c r="E47" s="190"/>
      <c r="F47" s="190"/>
      <c r="G47" s="190"/>
      <c r="H47" s="99"/>
      <c r="I47" s="99"/>
      <c r="J47" s="99"/>
      <c r="K47" s="99"/>
      <c r="L47" s="99"/>
      <c r="M47" s="99"/>
      <c r="N47" s="99"/>
      <c r="O47" s="99"/>
      <c r="P47" s="99"/>
      <c r="Q47" s="99"/>
      <c r="R47" s="99"/>
      <c r="S47" s="99"/>
      <c r="T47" s="99"/>
      <c r="U47" s="99"/>
      <c r="V47" s="99"/>
    </row>
    <row r="48" spans="1:22" ht="13.8" hidden="1" x14ac:dyDescent="0.3">
      <c r="A48" s="98" t="s">
        <v>191</v>
      </c>
      <c r="B48" s="99">
        <f>IF(B18="","",'Odpisy - daňové'!C25)</f>
        <v>0</v>
      </c>
      <c r="C48" s="99">
        <f>IF(C18="","",'Odpisy - daňové'!D25)</f>
        <v>0</v>
      </c>
      <c r="D48" s="99">
        <f>IF(D18="","",'Odpisy - daňové'!E25)</f>
        <v>0</v>
      </c>
      <c r="E48" s="99">
        <f>IF(E18="","",'Odpisy - daňové'!F25)</f>
        <v>0</v>
      </c>
      <c r="F48" s="99">
        <f>IF(F18="","",'Odpisy - daňové'!G25)</f>
        <v>0</v>
      </c>
      <c r="G48" s="99">
        <f>IF(G18="","",'Odpisy - daňové'!H25)</f>
        <v>0</v>
      </c>
      <c r="H48" s="99">
        <f>IF(H18="","",'Odpisy - daňové'!I25)</f>
        <v>0</v>
      </c>
      <c r="I48" s="99">
        <f>IF(I18="","",'Odpisy - daňové'!J25)</f>
        <v>0</v>
      </c>
      <c r="J48" s="99">
        <f>IF(J18="","",'Odpisy - daňové'!K25)</f>
        <v>0</v>
      </c>
      <c r="K48" s="99">
        <f>IF(K18="","",'Odpisy - daňové'!L25)</f>
        <v>0</v>
      </c>
      <c r="L48" s="99">
        <f>IF(L18="","",'Odpisy - daňové'!M25)</f>
        <v>0</v>
      </c>
      <c r="M48" s="99">
        <f>IF(M18="","",'Odpisy - daňové'!N25)</f>
        <v>0</v>
      </c>
      <c r="N48" s="99" t="str">
        <f>IF(N18="","",'Odpisy - daňové'!O25)</f>
        <v/>
      </c>
      <c r="O48" s="99" t="str">
        <f>IF(O18="","",'Odpisy - daňové'!P25)</f>
        <v/>
      </c>
      <c r="P48" s="99" t="str">
        <f>IF(P18="","",'Odpisy - daňové'!Q25)</f>
        <v/>
      </c>
      <c r="Q48" s="99" t="str">
        <f>IF(Q18="","",'Odpisy - daňové'!R25)</f>
        <v/>
      </c>
      <c r="R48" s="99" t="str">
        <f>IF(R18="","",'Odpisy - daňové'!S25)</f>
        <v/>
      </c>
      <c r="S48" s="99" t="str">
        <f>IF(S18="","",'Odpisy - daňové'!T25)</f>
        <v/>
      </c>
      <c r="T48" s="99" t="str">
        <f>IF(T18="","",'Odpisy - daňové'!U25)</f>
        <v/>
      </c>
      <c r="U48" s="99" t="str">
        <f>IF(U18="","",'Odpisy - daňové'!V25)</f>
        <v/>
      </c>
      <c r="V48" s="99" t="str">
        <f>IF(V18="","",'Odpisy - daňové'!W25)</f>
        <v/>
      </c>
    </row>
    <row r="49" spans="1:22" ht="13.8" hidden="1" x14ac:dyDescent="0.3">
      <c r="A49" s="98" t="s">
        <v>192</v>
      </c>
      <c r="B49" s="99">
        <f>IF(B18="","",'Odpisy znižujúce ZD'!C25)</f>
        <v>0</v>
      </c>
      <c r="C49" s="99">
        <f>IF(C18="","",'Odpisy znižujúce ZD'!D25)</f>
        <v>0</v>
      </c>
      <c r="D49" s="99">
        <f>IF(D18="","",'Odpisy znižujúce ZD'!E25)</f>
        <v>0</v>
      </c>
      <c r="E49" s="99">
        <f>IF(E18="","",'Odpisy znižujúce ZD'!F25)</f>
        <v>0</v>
      </c>
      <c r="F49" s="99">
        <f>IF(F18="","",'Odpisy znižujúce ZD'!G25)</f>
        <v>0</v>
      </c>
      <c r="G49" s="99">
        <f>IF(G18="","",'Odpisy znižujúce ZD'!H25)</f>
        <v>0</v>
      </c>
      <c r="H49" s="99">
        <f>IF(H18="","",'Odpisy znižujúce ZD'!I25)</f>
        <v>0</v>
      </c>
      <c r="I49" s="99">
        <f>IF(I18="","",'Odpisy znižujúce ZD'!J25)</f>
        <v>0</v>
      </c>
      <c r="J49" s="99">
        <f>IF(J18="","",'Odpisy znižujúce ZD'!K25)</f>
        <v>0</v>
      </c>
      <c r="K49" s="99">
        <f>IF(K18="","",'Odpisy znižujúce ZD'!L25)</f>
        <v>0</v>
      </c>
      <c r="L49" s="99">
        <f>IF(L18="","",'Odpisy znižujúce ZD'!M25)</f>
        <v>0</v>
      </c>
      <c r="M49" s="99">
        <f>IF(M18="","",'Odpisy znižujúce ZD'!N25)</f>
        <v>0</v>
      </c>
      <c r="N49" s="99" t="str">
        <f>IF(N18="","",'Odpisy znižujúce ZD'!O25)</f>
        <v/>
      </c>
      <c r="O49" s="99" t="str">
        <f>IF(O18="","",'Odpisy znižujúce ZD'!P25)</f>
        <v/>
      </c>
      <c r="P49" s="99" t="str">
        <f>IF(P18="","",'Odpisy znižujúce ZD'!Q25)</f>
        <v/>
      </c>
      <c r="Q49" s="99" t="str">
        <f>IF(Q18="","",'Odpisy znižujúce ZD'!R25)</f>
        <v/>
      </c>
      <c r="R49" s="99" t="str">
        <f>IF(R18="","",'Odpisy znižujúce ZD'!S25)</f>
        <v/>
      </c>
      <c r="S49" s="99" t="str">
        <f>IF(S18="","",'Odpisy znižujúce ZD'!T25)</f>
        <v/>
      </c>
      <c r="T49" s="99" t="str">
        <f>IF(T18="","",'Odpisy znižujúce ZD'!U25)</f>
        <v/>
      </c>
      <c r="U49" s="99" t="str">
        <f>IF(U18="","",'Odpisy znižujúce ZD'!V25)</f>
        <v/>
      </c>
      <c r="V49" s="99" t="str">
        <f>IF(V18="","",'Odpisy znižujúce ZD'!W25)</f>
        <v/>
      </c>
    </row>
    <row r="50" spans="1:22" ht="13.8" hidden="1" x14ac:dyDescent="0.3">
      <c r="A50" s="98" t="s">
        <v>193</v>
      </c>
      <c r="B50" s="99">
        <f t="shared" ref="B50:V50" si="24">IF(B18="","",B48-B49)</f>
        <v>0</v>
      </c>
      <c r="C50" s="99">
        <f t="shared" si="24"/>
        <v>0</v>
      </c>
      <c r="D50" s="99">
        <f t="shared" si="24"/>
        <v>0</v>
      </c>
      <c r="E50" s="99">
        <f t="shared" si="24"/>
        <v>0</v>
      </c>
      <c r="F50" s="99">
        <f t="shared" si="24"/>
        <v>0</v>
      </c>
      <c r="G50" s="99">
        <f t="shared" si="24"/>
        <v>0</v>
      </c>
      <c r="H50" s="99">
        <f t="shared" si="24"/>
        <v>0</v>
      </c>
      <c r="I50" s="99">
        <f t="shared" si="24"/>
        <v>0</v>
      </c>
      <c r="J50" s="99">
        <f t="shared" si="24"/>
        <v>0</v>
      </c>
      <c r="K50" s="99">
        <f t="shared" si="24"/>
        <v>0</v>
      </c>
      <c r="L50" s="99">
        <f t="shared" si="24"/>
        <v>0</v>
      </c>
      <c r="M50" s="99">
        <f t="shared" si="24"/>
        <v>0</v>
      </c>
      <c r="N50" s="99" t="str">
        <f t="shared" si="24"/>
        <v/>
      </c>
      <c r="O50" s="99" t="str">
        <f t="shared" si="24"/>
        <v/>
      </c>
      <c r="P50" s="99" t="str">
        <f t="shared" si="24"/>
        <v/>
      </c>
      <c r="Q50" s="99" t="str">
        <f t="shared" si="24"/>
        <v/>
      </c>
      <c r="R50" s="99" t="str">
        <f t="shared" si="24"/>
        <v/>
      </c>
      <c r="S50" s="99" t="str">
        <f t="shared" si="24"/>
        <v/>
      </c>
      <c r="T50" s="99" t="str">
        <f t="shared" si="24"/>
        <v/>
      </c>
      <c r="U50" s="99" t="str">
        <f t="shared" si="24"/>
        <v/>
      </c>
      <c r="V50" s="99" t="str">
        <f t="shared" si="24"/>
        <v/>
      </c>
    </row>
    <row r="51" spans="1:22" ht="13.8" hidden="1" x14ac:dyDescent="0.3">
      <c r="A51" s="98" t="s">
        <v>238</v>
      </c>
      <c r="B51" s="99">
        <f>(B24-B30-B32-B48*(IF($B27&gt;0,$B21/$B27,$B$27)))</f>
        <v>0</v>
      </c>
      <c r="C51" s="99">
        <f t="shared" ref="C51:V51" si="25">(C24-C30-C32-C48*(IF($B27&gt;0,$B21/$B27,$B$27)))</f>
        <v>0</v>
      </c>
      <c r="D51" s="99">
        <f t="shared" si="25"/>
        <v>0</v>
      </c>
      <c r="E51" s="99">
        <f t="shared" si="25"/>
        <v>0</v>
      </c>
      <c r="F51" s="99">
        <f t="shared" si="25"/>
        <v>0</v>
      </c>
      <c r="G51" s="99">
        <f t="shared" si="25"/>
        <v>0</v>
      </c>
      <c r="H51" s="99">
        <f t="shared" si="25"/>
        <v>0</v>
      </c>
      <c r="I51" s="99">
        <f t="shared" si="25"/>
        <v>0</v>
      </c>
      <c r="J51" s="99">
        <f t="shared" si="25"/>
        <v>0</v>
      </c>
      <c r="K51" s="99">
        <f t="shared" si="25"/>
        <v>0</v>
      </c>
      <c r="L51" s="99">
        <f t="shared" si="25"/>
        <v>0</v>
      </c>
      <c r="M51" s="99">
        <f t="shared" si="25"/>
        <v>0</v>
      </c>
      <c r="N51" s="99" t="e">
        <f t="shared" si="25"/>
        <v>#VALUE!</v>
      </c>
      <c r="O51" s="99" t="e">
        <f t="shared" si="25"/>
        <v>#VALUE!</v>
      </c>
      <c r="P51" s="99" t="e">
        <f t="shared" si="25"/>
        <v>#VALUE!</v>
      </c>
      <c r="Q51" s="99" t="e">
        <f t="shared" si="25"/>
        <v>#VALUE!</v>
      </c>
      <c r="R51" s="99" t="e">
        <f t="shared" si="25"/>
        <v>#VALUE!</v>
      </c>
      <c r="S51" s="99" t="e">
        <f t="shared" si="25"/>
        <v>#VALUE!</v>
      </c>
      <c r="T51" s="99" t="e">
        <f t="shared" si="25"/>
        <v>#VALUE!</v>
      </c>
      <c r="U51" s="99" t="e">
        <f t="shared" si="25"/>
        <v>#VALUE!</v>
      </c>
      <c r="V51" s="99" t="e">
        <f t="shared" si="25"/>
        <v>#VALUE!</v>
      </c>
    </row>
    <row r="52" spans="1:22" s="194" customFormat="1" ht="13.8" hidden="1" x14ac:dyDescent="0.3">
      <c r="A52" s="192" t="s">
        <v>96</v>
      </c>
      <c r="B52" s="192">
        <f t="shared" ref="B52:V52" si="26">IF(B18="","",B24+B46-(B27+B28+B29+B30+B47))</f>
        <v>0</v>
      </c>
      <c r="C52" s="192">
        <f t="shared" si="26"/>
        <v>0</v>
      </c>
      <c r="D52" s="192">
        <f t="shared" si="26"/>
        <v>0</v>
      </c>
      <c r="E52" s="192">
        <f t="shared" si="26"/>
        <v>0</v>
      </c>
      <c r="F52" s="192">
        <f t="shared" si="26"/>
        <v>0</v>
      </c>
      <c r="G52" s="192">
        <f t="shared" si="26"/>
        <v>0</v>
      </c>
      <c r="H52" s="192">
        <f t="shared" si="26"/>
        <v>0</v>
      </c>
      <c r="I52" s="192">
        <f t="shared" si="26"/>
        <v>0</v>
      </c>
      <c r="J52" s="192">
        <f t="shared" si="26"/>
        <v>0</v>
      </c>
      <c r="K52" s="192">
        <f t="shared" si="26"/>
        <v>0</v>
      </c>
      <c r="L52" s="192">
        <f t="shared" si="26"/>
        <v>0</v>
      </c>
      <c r="M52" s="192">
        <f t="shared" si="26"/>
        <v>0</v>
      </c>
      <c r="N52" s="192" t="str">
        <f t="shared" si="26"/>
        <v/>
      </c>
      <c r="O52" s="192" t="str">
        <f t="shared" si="26"/>
        <v/>
      </c>
      <c r="P52" s="192" t="str">
        <f t="shared" si="26"/>
        <v/>
      </c>
      <c r="Q52" s="192" t="str">
        <f t="shared" si="26"/>
        <v/>
      </c>
      <c r="R52" s="192" t="str">
        <f t="shared" si="26"/>
        <v/>
      </c>
      <c r="S52" s="192" t="str">
        <f t="shared" si="26"/>
        <v/>
      </c>
      <c r="T52" s="192" t="str">
        <f t="shared" si="26"/>
        <v/>
      </c>
      <c r="U52" s="192" t="str">
        <f t="shared" si="26"/>
        <v/>
      </c>
      <c r="V52" s="192" t="str">
        <f t="shared" si="26"/>
        <v/>
      </c>
    </row>
    <row r="53" spans="1:22" s="194" customFormat="1" ht="13.8" hidden="1" x14ac:dyDescent="0.3">
      <c r="A53" s="192" t="s">
        <v>97</v>
      </c>
      <c r="B53" s="192">
        <f t="shared" ref="B53:V53" si="27">IF(B18="","",B24+B46-(B20+B29+B30+B47))</f>
        <v>0</v>
      </c>
      <c r="C53" s="192">
        <f t="shared" si="27"/>
        <v>0</v>
      </c>
      <c r="D53" s="192">
        <f t="shared" si="27"/>
        <v>0</v>
      </c>
      <c r="E53" s="192">
        <f t="shared" si="27"/>
        <v>0</v>
      </c>
      <c r="F53" s="192">
        <f t="shared" si="27"/>
        <v>0</v>
      </c>
      <c r="G53" s="192">
        <f t="shared" si="27"/>
        <v>0</v>
      </c>
      <c r="H53" s="192">
        <f t="shared" si="27"/>
        <v>0</v>
      </c>
      <c r="I53" s="192">
        <f t="shared" si="27"/>
        <v>0</v>
      </c>
      <c r="J53" s="192">
        <f t="shared" si="27"/>
        <v>0</v>
      </c>
      <c r="K53" s="192">
        <f t="shared" si="27"/>
        <v>0</v>
      </c>
      <c r="L53" s="192">
        <f t="shared" si="27"/>
        <v>0</v>
      </c>
      <c r="M53" s="192">
        <f t="shared" si="27"/>
        <v>0</v>
      </c>
      <c r="N53" s="192" t="str">
        <f t="shared" si="27"/>
        <v/>
      </c>
      <c r="O53" s="192" t="str">
        <f t="shared" si="27"/>
        <v/>
      </c>
      <c r="P53" s="192" t="str">
        <f t="shared" si="27"/>
        <v/>
      </c>
      <c r="Q53" s="192" t="str">
        <f t="shared" si="27"/>
        <v/>
      </c>
      <c r="R53" s="192" t="str">
        <f t="shared" si="27"/>
        <v/>
      </c>
      <c r="S53" s="192" t="str">
        <f t="shared" si="27"/>
        <v/>
      </c>
      <c r="T53" s="192" t="str">
        <f t="shared" si="27"/>
        <v/>
      </c>
      <c r="U53" s="192" t="str">
        <f t="shared" si="27"/>
        <v/>
      </c>
      <c r="V53" s="192" t="str">
        <f t="shared" si="27"/>
        <v/>
      </c>
    </row>
    <row r="54" spans="1:22" s="194" customFormat="1" ht="13.8" hidden="1" x14ac:dyDescent="0.3">
      <c r="A54" s="192" t="s">
        <v>98</v>
      </c>
      <c r="B54" s="192">
        <f t="shared" ref="B54:V54" si="28">IF(B18="","",B52)</f>
        <v>0</v>
      </c>
      <c r="C54" s="192">
        <f t="shared" si="28"/>
        <v>0</v>
      </c>
      <c r="D54" s="192">
        <f t="shared" si="28"/>
        <v>0</v>
      </c>
      <c r="E54" s="192">
        <f t="shared" si="28"/>
        <v>0</v>
      </c>
      <c r="F54" s="192">
        <f t="shared" si="28"/>
        <v>0</v>
      </c>
      <c r="G54" s="192">
        <f t="shared" si="28"/>
        <v>0</v>
      </c>
      <c r="H54" s="192">
        <f t="shared" si="28"/>
        <v>0</v>
      </c>
      <c r="I54" s="192">
        <f t="shared" si="28"/>
        <v>0</v>
      </c>
      <c r="J54" s="192">
        <f t="shared" si="28"/>
        <v>0</v>
      </c>
      <c r="K54" s="192">
        <f t="shared" si="28"/>
        <v>0</v>
      </c>
      <c r="L54" s="192">
        <f t="shared" si="28"/>
        <v>0</v>
      </c>
      <c r="M54" s="192">
        <f t="shared" si="28"/>
        <v>0</v>
      </c>
      <c r="N54" s="192" t="str">
        <f t="shared" si="28"/>
        <v/>
      </c>
      <c r="O54" s="192" t="str">
        <f t="shared" si="28"/>
        <v/>
      </c>
      <c r="P54" s="192" t="str">
        <f t="shared" si="28"/>
        <v/>
      </c>
      <c r="Q54" s="192" t="str">
        <f t="shared" si="28"/>
        <v/>
      </c>
      <c r="R54" s="192" t="str">
        <f t="shared" si="28"/>
        <v/>
      </c>
      <c r="S54" s="192" t="str">
        <f t="shared" si="28"/>
        <v/>
      </c>
      <c r="T54" s="192" t="str">
        <f t="shared" si="28"/>
        <v/>
      </c>
      <c r="U54" s="192" t="str">
        <f t="shared" si="28"/>
        <v/>
      </c>
      <c r="V54" s="192" t="str">
        <f t="shared" si="28"/>
        <v/>
      </c>
    </row>
    <row r="55" spans="1:22" s="194" customFormat="1" ht="13.8" hidden="1" x14ac:dyDescent="0.3">
      <c r="A55" s="192" t="s">
        <v>99</v>
      </c>
      <c r="B55" s="192">
        <f t="shared" ref="B55:V55" si="29">IF(B18="","",B53)</f>
        <v>0</v>
      </c>
      <c r="C55" s="192">
        <f t="shared" si="29"/>
        <v>0</v>
      </c>
      <c r="D55" s="192">
        <f t="shared" si="29"/>
        <v>0</v>
      </c>
      <c r="E55" s="192">
        <f t="shared" si="29"/>
        <v>0</v>
      </c>
      <c r="F55" s="192">
        <f t="shared" si="29"/>
        <v>0</v>
      </c>
      <c r="G55" s="192">
        <f t="shared" si="29"/>
        <v>0</v>
      </c>
      <c r="H55" s="192">
        <f t="shared" si="29"/>
        <v>0</v>
      </c>
      <c r="I55" s="192">
        <f t="shared" si="29"/>
        <v>0</v>
      </c>
      <c r="J55" s="192">
        <f t="shared" si="29"/>
        <v>0</v>
      </c>
      <c r="K55" s="192">
        <f t="shared" si="29"/>
        <v>0</v>
      </c>
      <c r="L55" s="192">
        <f t="shared" si="29"/>
        <v>0</v>
      </c>
      <c r="M55" s="192">
        <f t="shared" si="29"/>
        <v>0</v>
      </c>
      <c r="N55" s="192" t="str">
        <f t="shared" si="29"/>
        <v/>
      </c>
      <c r="O55" s="192" t="str">
        <f t="shared" si="29"/>
        <v/>
      </c>
      <c r="P55" s="192" t="str">
        <f t="shared" si="29"/>
        <v/>
      </c>
      <c r="Q55" s="192" t="str">
        <f t="shared" si="29"/>
        <v/>
      </c>
      <c r="R55" s="192" t="str">
        <f t="shared" si="29"/>
        <v/>
      </c>
      <c r="S55" s="192" t="str">
        <f t="shared" si="29"/>
        <v/>
      </c>
      <c r="T55" s="192" t="str">
        <f t="shared" si="29"/>
        <v/>
      </c>
      <c r="U55" s="192" t="str">
        <f t="shared" si="29"/>
        <v/>
      </c>
      <c r="V55" s="192" t="str">
        <f t="shared" si="29"/>
        <v/>
      </c>
    </row>
    <row r="56" spans="1:22" s="194" customFormat="1" ht="13.8" hidden="1" x14ac:dyDescent="0.3">
      <c r="A56" s="192"/>
      <c r="B56" s="192"/>
      <c r="C56" s="192"/>
      <c r="D56" s="192"/>
      <c r="E56" s="192"/>
      <c r="F56" s="192"/>
      <c r="G56" s="192"/>
      <c r="H56" s="192"/>
      <c r="I56" s="192"/>
      <c r="J56" s="192"/>
      <c r="K56" s="192"/>
      <c r="L56" s="192"/>
      <c r="M56" s="192"/>
      <c r="N56" s="192"/>
      <c r="O56" s="192"/>
      <c r="P56" s="192"/>
      <c r="Q56" s="192"/>
      <c r="R56" s="192"/>
      <c r="S56" s="192"/>
      <c r="T56" s="192"/>
      <c r="U56" s="192"/>
      <c r="V56" s="192"/>
    </row>
    <row r="57" spans="1:22" s="194" customFormat="1" ht="13.8" hidden="1" x14ac:dyDescent="0.3">
      <c r="A57" s="192" t="s">
        <v>198</v>
      </c>
      <c r="B57" s="192">
        <f t="shared" ref="B57:V57" si="30">IF(B18="","",IF(B54&gt;0,0,1))</f>
        <v>1</v>
      </c>
      <c r="C57" s="192">
        <f t="shared" si="30"/>
        <v>1</v>
      </c>
      <c r="D57" s="192">
        <f t="shared" si="30"/>
        <v>1</v>
      </c>
      <c r="E57" s="192">
        <f t="shared" si="30"/>
        <v>1</v>
      </c>
      <c r="F57" s="192">
        <f t="shared" si="30"/>
        <v>1</v>
      </c>
      <c r="G57" s="192">
        <f t="shared" si="30"/>
        <v>1</v>
      </c>
      <c r="H57" s="192">
        <f t="shared" si="30"/>
        <v>1</v>
      </c>
      <c r="I57" s="192">
        <f t="shared" si="30"/>
        <v>1</v>
      </c>
      <c r="J57" s="192">
        <f t="shared" si="30"/>
        <v>1</v>
      </c>
      <c r="K57" s="192">
        <f t="shared" si="30"/>
        <v>1</v>
      </c>
      <c r="L57" s="192">
        <f t="shared" si="30"/>
        <v>1</v>
      </c>
      <c r="M57" s="192">
        <f t="shared" si="30"/>
        <v>1</v>
      </c>
      <c r="N57" s="192" t="str">
        <f t="shared" si="30"/>
        <v/>
      </c>
      <c r="O57" s="192" t="str">
        <f t="shared" si="30"/>
        <v/>
      </c>
      <c r="P57" s="192" t="str">
        <f t="shared" si="30"/>
        <v/>
      </c>
      <c r="Q57" s="192" t="str">
        <f t="shared" si="30"/>
        <v/>
      </c>
      <c r="R57" s="192" t="str">
        <f t="shared" si="30"/>
        <v/>
      </c>
      <c r="S57" s="192" t="str">
        <f t="shared" si="30"/>
        <v/>
      </c>
      <c r="T57" s="192" t="str">
        <f t="shared" si="30"/>
        <v/>
      </c>
      <c r="U57" s="192" t="str">
        <f t="shared" si="30"/>
        <v/>
      </c>
      <c r="V57" s="192" t="str">
        <f t="shared" si="30"/>
        <v/>
      </c>
    </row>
    <row r="58" spans="1:22" s="194" customFormat="1" ht="13.8" hidden="1" x14ac:dyDescent="0.3">
      <c r="A58" s="192" t="s">
        <v>199</v>
      </c>
      <c r="B58" s="192">
        <f t="shared" ref="B58:V58" si="31">IF(B18="","",IF(B55&gt;0,0,1))</f>
        <v>1</v>
      </c>
      <c r="C58" s="192">
        <f t="shared" si="31"/>
        <v>1</v>
      </c>
      <c r="D58" s="192">
        <f t="shared" si="31"/>
        <v>1</v>
      </c>
      <c r="E58" s="192">
        <f t="shared" si="31"/>
        <v>1</v>
      </c>
      <c r="F58" s="192">
        <f t="shared" si="31"/>
        <v>1</v>
      </c>
      <c r="G58" s="192">
        <f t="shared" si="31"/>
        <v>1</v>
      </c>
      <c r="H58" s="192">
        <f t="shared" si="31"/>
        <v>1</v>
      </c>
      <c r="I58" s="192">
        <f t="shared" si="31"/>
        <v>1</v>
      </c>
      <c r="J58" s="192">
        <f t="shared" si="31"/>
        <v>1</v>
      </c>
      <c r="K58" s="192">
        <f t="shared" si="31"/>
        <v>1</v>
      </c>
      <c r="L58" s="192">
        <f t="shared" si="31"/>
        <v>1</v>
      </c>
      <c r="M58" s="192">
        <f t="shared" si="31"/>
        <v>1</v>
      </c>
      <c r="N58" s="192" t="str">
        <f t="shared" si="31"/>
        <v/>
      </c>
      <c r="O58" s="192" t="str">
        <f t="shared" si="31"/>
        <v/>
      </c>
      <c r="P58" s="192" t="str">
        <f t="shared" si="31"/>
        <v/>
      </c>
      <c r="Q58" s="192" t="str">
        <f t="shared" si="31"/>
        <v/>
      </c>
      <c r="R58" s="192" t="str">
        <f t="shared" si="31"/>
        <v/>
      </c>
      <c r="S58" s="192" t="str">
        <f t="shared" si="31"/>
        <v/>
      </c>
      <c r="T58" s="192" t="str">
        <f t="shared" si="31"/>
        <v/>
      </c>
      <c r="U58" s="192" t="str">
        <f t="shared" si="31"/>
        <v/>
      </c>
      <c r="V58" s="192" t="str">
        <f t="shared" si="31"/>
        <v/>
      </c>
    </row>
    <row r="59" spans="1:22" s="194" customFormat="1" ht="13.8" hidden="1" x14ac:dyDescent="0.3">
      <c r="A59" s="192"/>
      <c r="B59" s="192"/>
      <c r="C59" s="192"/>
      <c r="D59" s="192"/>
      <c r="E59" s="192"/>
      <c r="F59" s="192"/>
      <c r="G59" s="192"/>
      <c r="H59" s="192"/>
      <c r="I59" s="192"/>
      <c r="J59" s="192"/>
      <c r="K59" s="192"/>
      <c r="L59" s="192"/>
      <c r="M59" s="192"/>
      <c r="N59" s="192"/>
      <c r="O59" s="192"/>
      <c r="P59" s="192"/>
      <c r="Q59" s="192"/>
      <c r="R59" s="192"/>
      <c r="S59" s="192"/>
      <c r="T59" s="192"/>
      <c r="U59" s="192"/>
      <c r="V59" s="192"/>
    </row>
    <row r="60" spans="1:22" s="194" customFormat="1" ht="13.8" hidden="1" x14ac:dyDescent="0.3">
      <c r="A60" s="197" t="s">
        <v>100</v>
      </c>
      <c r="B60" s="198" t="e">
        <f>IRR(B52:V52,-0.05)</f>
        <v>#NUM!</v>
      </c>
      <c r="C60" s="197" t="s">
        <v>101</v>
      </c>
      <c r="D60" s="198" t="e">
        <f>IRR(B53:V53,0.06)</f>
        <v>#NUM!</v>
      </c>
      <c r="E60" s="192"/>
      <c r="F60" s="90"/>
      <c r="G60" s="197" t="s">
        <v>102</v>
      </c>
      <c r="H60" s="199" t="str">
        <f>IF(SUM(B57:V57)&gt;=35,"&gt;35 rokov",SUM(B57:V57)&amp;" rokov")</f>
        <v>12 rokov</v>
      </c>
      <c r="I60" s="90"/>
      <c r="J60" s="192"/>
      <c r="K60" s="197" t="s">
        <v>103</v>
      </c>
      <c r="L60" s="199" t="str">
        <f>IF(SUM(B58:V58)&gt;=35,"&gt;35 rokov",SUM(B58:V58)&amp;" rokov")</f>
        <v>12 rokov</v>
      </c>
      <c r="M60" s="90" t="s">
        <v>104</v>
      </c>
      <c r="N60" s="199">
        <f>SUMIF(B30:V30,"&lt;&gt;0")/COUNTIF(B30:V30,"&lt;&gt;0")+SUMIF(C29:V29,"&lt;&gt;0")/COUNTIF(B30:V30,"&lt;&gt;0")</f>
        <v>0</v>
      </c>
      <c r="O60" s="200"/>
      <c r="P60" s="192"/>
      <c r="Q60" s="192"/>
      <c r="R60" s="192"/>
      <c r="S60" s="192"/>
      <c r="T60" s="192"/>
      <c r="U60" s="192"/>
      <c r="V60" s="192"/>
    </row>
    <row r="61" spans="1:22" ht="13.8" hidden="1" x14ac:dyDescent="0.3">
      <c r="A61" s="98"/>
      <c r="B61" s="98"/>
      <c r="C61" s="201"/>
      <c r="D61" s="98"/>
      <c r="E61" s="98"/>
      <c r="F61" s="201"/>
      <c r="G61" s="98"/>
      <c r="H61" s="202"/>
      <c r="I61" s="98"/>
      <c r="J61" s="98"/>
      <c r="K61" s="98"/>
      <c r="L61" s="98"/>
      <c r="M61" s="98"/>
      <c r="N61" s="8"/>
      <c r="O61" s="98"/>
      <c r="P61" s="98"/>
      <c r="Q61" s="98"/>
      <c r="R61" s="98"/>
      <c r="S61" s="98"/>
      <c r="T61" s="98"/>
      <c r="U61" s="98"/>
      <c r="V61" s="98"/>
    </row>
    <row r="62" spans="1:22" hidden="1" x14ac:dyDescent="0.25">
      <c r="A62" s="107"/>
      <c r="B62" s="107"/>
      <c r="C62" s="107"/>
      <c r="D62" s="107"/>
      <c r="E62" s="107"/>
      <c r="F62" s="107"/>
      <c r="G62" s="107"/>
      <c r="H62" s="107"/>
      <c r="I62" s="107"/>
      <c r="J62" s="107"/>
      <c r="K62" s="107"/>
      <c r="L62" s="107"/>
      <c r="M62" s="107"/>
      <c r="N62" s="107"/>
      <c r="O62" s="107"/>
      <c r="P62" s="107"/>
      <c r="Q62" s="107"/>
      <c r="R62" s="107"/>
      <c r="S62" s="107"/>
      <c r="T62" s="107"/>
      <c r="U62" s="107"/>
      <c r="V62" s="107"/>
    </row>
    <row r="63" spans="1:22" hidden="1" x14ac:dyDescent="0.25">
      <c r="A63" s="260" t="s">
        <v>200</v>
      </c>
      <c r="B63" s="261">
        <v>0</v>
      </c>
      <c r="C63" s="261">
        <f>B63+1</f>
        <v>1</v>
      </c>
      <c r="D63" s="261">
        <f t="shared" ref="D63:V63" si="32">C63+1</f>
        <v>2</v>
      </c>
      <c r="E63" s="261">
        <f t="shared" si="32"/>
        <v>3</v>
      </c>
      <c r="F63" s="261">
        <f t="shared" si="32"/>
        <v>4</v>
      </c>
      <c r="G63" s="261">
        <f t="shared" si="32"/>
        <v>5</v>
      </c>
      <c r="H63" s="261">
        <f t="shared" si="32"/>
        <v>6</v>
      </c>
      <c r="I63" s="261">
        <f t="shared" si="32"/>
        <v>7</v>
      </c>
      <c r="J63" s="261">
        <f t="shared" si="32"/>
        <v>8</v>
      </c>
      <c r="K63" s="261">
        <f t="shared" si="32"/>
        <v>9</v>
      </c>
      <c r="L63" s="261">
        <f t="shared" si="32"/>
        <v>10</v>
      </c>
      <c r="M63" s="261">
        <f t="shared" si="32"/>
        <v>11</v>
      </c>
      <c r="N63" s="261">
        <f t="shared" si="32"/>
        <v>12</v>
      </c>
      <c r="O63" s="261">
        <f t="shared" si="32"/>
        <v>13</v>
      </c>
      <c r="P63" s="261">
        <f t="shared" si="32"/>
        <v>14</v>
      </c>
      <c r="Q63" s="261">
        <f t="shared" si="32"/>
        <v>15</v>
      </c>
      <c r="R63" s="261">
        <f t="shared" si="32"/>
        <v>16</v>
      </c>
      <c r="S63" s="261">
        <f t="shared" si="32"/>
        <v>17</v>
      </c>
      <c r="T63" s="261">
        <f t="shared" si="32"/>
        <v>18</v>
      </c>
      <c r="U63" s="261">
        <f t="shared" si="32"/>
        <v>19</v>
      </c>
      <c r="V63" s="261">
        <f t="shared" si="32"/>
        <v>20</v>
      </c>
    </row>
    <row r="64" spans="1:22" hidden="1" x14ac:dyDescent="0.25">
      <c r="A64" s="262">
        <v>0.83855500000000005</v>
      </c>
      <c r="B64" s="263">
        <f>POWER(1-$A$64,B63)</f>
        <v>1</v>
      </c>
      <c r="C64" s="263">
        <f>POWER(1-$A$64,C63)</f>
        <v>0.16144499999999995</v>
      </c>
      <c r="D64" s="263">
        <f>POWER(1-$A$64,D63)</f>
        <v>2.6064488024999985E-2</v>
      </c>
      <c r="E64" s="263">
        <f>POWER(1-$A$64,E63)</f>
        <v>4.2079812691961215E-3</v>
      </c>
      <c r="F64" s="263">
        <f t="shared" ref="F64:O64" si="33">POWER(1-$A$64,F63)</f>
        <v>6.7935753600536759E-4</v>
      </c>
      <c r="G64" s="263">
        <f t="shared" si="33"/>
        <v>1.0967887740038653E-4</v>
      </c>
      <c r="H64" s="263">
        <f t="shared" si="33"/>
        <v>1.7707106361905399E-5</v>
      </c>
      <c r="I64" s="263">
        <f t="shared" si="33"/>
        <v>2.8587237865978167E-6</v>
      </c>
      <c r="J64" s="263">
        <f t="shared" si="33"/>
        <v>4.6152666172728434E-7</v>
      </c>
      <c r="K64" s="263">
        <f t="shared" si="33"/>
        <v>7.4511171902561393E-8</v>
      </c>
      <c r="L64" s="263">
        <f t="shared" si="33"/>
        <v>1.2029456147809022E-8</v>
      </c>
      <c r="M64" s="263">
        <f t="shared" si="33"/>
        <v>1.9420955477830269E-9</v>
      </c>
      <c r="N64" s="263">
        <f t="shared" si="33"/>
        <v>3.1354161571183068E-10</v>
      </c>
      <c r="O64" s="263">
        <f t="shared" si="33"/>
        <v>5.0619726148596488E-11</v>
      </c>
      <c r="P64" s="263">
        <f t="shared" ref="P64:V64" si="34">POWER(1-$A$64,P63)</f>
        <v>8.1723016880601584E-12</v>
      </c>
      <c r="Q64" s="263">
        <f t="shared" si="34"/>
        <v>1.3193772460288719E-12</v>
      </c>
      <c r="R64" s="263">
        <f t="shared" si="34"/>
        <v>2.1300685948513114E-13</v>
      </c>
      <c r="S64" s="263">
        <f t="shared" si="34"/>
        <v>3.4388892429576986E-14</v>
      </c>
      <c r="T64" s="263">
        <f t="shared" si="34"/>
        <v>5.5519147382930547E-15</v>
      </c>
      <c r="U64" s="263">
        <f t="shared" si="34"/>
        <v>8.96328874923722E-16</v>
      </c>
      <c r="V64" s="263">
        <f t="shared" si="34"/>
        <v>1.4470781521206025E-16</v>
      </c>
    </row>
    <row r="65" spans="1:22" hidden="1" x14ac:dyDescent="0.25">
      <c r="A65" s="260" t="s">
        <v>201</v>
      </c>
      <c r="B65" s="264">
        <f>IF(B53="",0,B53/B64)</f>
        <v>0</v>
      </c>
      <c r="C65" s="264">
        <f t="shared" ref="C65:J65" si="35">IF(C53="",0,C53/C64)</f>
        <v>0</v>
      </c>
      <c r="D65" s="264">
        <f t="shared" si="35"/>
        <v>0</v>
      </c>
      <c r="E65" s="264">
        <f t="shared" si="35"/>
        <v>0</v>
      </c>
      <c r="F65" s="264">
        <f t="shared" si="35"/>
        <v>0</v>
      </c>
      <c r="G65" s="264">
        <f t="shared" si="35"/>
        <v>0</v>
      </c>
      <c r="H65" s="264">
        <f t="shared" si="35"/>
        <v>0</v>
      </c>
      <c r="I65" s="264">
        <f t="shared" si="35"/>
        <v>0</v>
      </c>
      <c r="J65" s="264">
        <f t="shared" si="35"/>
        <v>0</v>
      </c>
      <c r="K65" s="264">
        <f t="shared" ref="K65:V65" si="36">IF(K53="",0,K53/K64)</f>
        <v>0</v>
      </c>
      <c r="L65" s="264">
        <f t="shared" si="36"/>
        <v>0</v>
      </c>
      <c r="M65" s="264">
        <f t="shared" si="36"/>
        <v>0</v>
      </c>
      <c r="N65" s="264">
        <f t="shared" si="36"/>
        <v>0</v>
      </c>
      <c r="O65" s="264">
        <f t="shared" si="36"/>
        <v>0</v>
      </c>
      <c r="P65" s="264">
        <f t="shared" si="36"/>
        <v>0</v>
      </c>
      <c r="Q65" s="264">
        <f t="shared" si="36"/>
        <v>0</v>
      </c>
      <c r="R65" s="264">
        <f t="shared" si="36"/>
        <v>0</v>
      </c>
      <c r="S65" s="264">
        <f t="shared" si="36"/>
        <v>0</v>
      </c>
      <c r="T65" s="264">
        <f t="shared" si="36"/>
        <v>0</v>
      </c>
      <c r="U65" s="264">
        <f t="shared" si="36"/>
        <v>0</v>
      </c>
      <c r="V65" s="264">
        <f t="shared" si="36"/>
        <v>0</v>
      </c>
    </row>
    <row r="66" spans="1:22" hidden="1" x14ac:dyDescent="0.25">
      <c r="B66" s="265">
        <f>SUM(B65:V65)</f>
        <v>0</v>
      </c>
    </row>
    <row r="67" spans="1:22" x14ac:dyDescent="0.25">
      <c r="A67" s="92" t="s">
        <v>105</v>
      </c>
    </row>
  </sheetData>
  <sheetProtection password="9061" sheet="1" objects="1" scenarios="1"/>
  <dataConsolidate/>
  <mergeCells count="3">
    <mergeCell ref="B1:O1"/>
    <mergeCell ref="B2:O2"/>
    <mergeCell ref="B3:C3"/>
  </mergeCells>
  <conditionalFormatting sqref="B29:V29">
    <cfRule type="expression" dxfId="49" priority="34">
      <formula>B18=""</formula>
    </cfRule>
  </conditionalFormatting>
  <conditionalFormatting sqref="B34:V34">
    <cfRule type="expression" dxfId="48" priority="33">
      <formula>B18=""</formula>
    </cfRule>
  </conditionalFormatting>
  <conditionalFormatting sqref="B35:V35">
    <cfRule type="expression" dxfId="47" priority="32">
      <formula>B18=""</formula>
    </cfRule>
  </conditionalFormatting>
  <conditionalFormatting sqref="N20:N24 N26:N51">
    <cfRule type="expression" dxfId="46" priority="24">
      <formula>$N$18=""</formula>
    </cfRule>
  </conditionalFormatting>
  <conditionalFormatting sqref="O20:O24 O26:O51">
    <cfRule type="expression" dxfId="45" priority="22">
      <formula>O$18=""</formula>
    </cfRule>
  </conditionalFormatting>
  <conditionalFormatting sqref="N29:V29 O21:O24 O26:O38">
    <cfRule type="expression" dxfId="44" priority="21">
      <formula>N$18=""</formula>
    </cfRule>
  </conditionalFormatting>
  <conditionalFormatting sqref="M20:M24 M26:M51">
    <cfRule type="expression" dxfId="43" priority="19">
      <formula>M$18=""</formula>
    </cfRule>
  </conditionalFormatting>
  <conditionalFormatting sqref="N44:V44">
    <cfRule type="expression" dxfId="42" priority="16">
      <formula>N18=""</formula>
    </cfRule>
  </conditionalFormatting>
  <conditionalFormatting sqref="M44">
    <cfRule type="expression" dxfId="41" priority="14">
      <formula>M18=""</formula>
    </cfRule>
  </conditionalFormatting>
  <conditionalFormatting sqref="L44">
    <cfRule type="expression" dxfId="40" priority="13">
      <formula>L18=""</formula>
    </cfRule>
  </conditionalFormatting>
  <conditionalFormatting sqref="P46:V46">
    <cfRule type="expression" dxfId="39" priority="12">
      <formula>P18=""</formula>
    </cfRule>
  </conditionalFormatting>
  <conditionalFormatting sqref="B46:V46">
    <cfRule type="expression" dxfId="38" priority="11">
      <formula>B18=""</formula>
    </cfRule>
  </conditionalFormatting>
  <conditionalFormatting sqref="N44:V44">
    <cfRule type="expression" dxfId="37" priority="9">
      <formula>N18=""</formula>
    </cfRule>
  </conditionalFormatting>
  <conditionalFormatting sqref="P20:P24 P26:P51">
    <cfRule type="expression" dxfId="36" priority="7">
      <formula>$P$18=""</formula>
    </cfRule>
  </conditionalFormatting>
  <conditionalFormatting sqref="Q20:Q24 Q26:Q51">
    <cfRule type="expression" dxfId="35" priority="6">
      <formula>$Q$18=""</formula>
    </cfRule>
  </conditionalFormatting>
  <conditionalFormatting sqref="R20:R24 R26:R51">
    <cfRule type="expression" dxfId="34" priority="5">
      <formula>$R$18=""</formula>
    </cfRule>
  </conditionalFormatting>
  <conditionalFormatting sqref="S20:S24 S26:S51">
    <cfRule type="expression" dxfId="33" priority="4">
      <formula>$S$18=""</formula>
    </cfRule>
  </conditionalFormatting>
  <conditionalFormatting sqref="T20:T24 T26:T51">
    <cfRule type="expression" dxfId="32" priority="3">
      <formula>$T$18=""</formula>
    </cfRule>
  </conditionalFormatting>
  <conditionalFormatting sqref="U20:U24 U26:U51">
    <cfRule type="expression" dxfId="31" priority="2">
      <formula>$U$18=""</formula>
    </cfRule>
  </conditionalFormatting>
  <conditionalFormatting sqref="V20:V24 V26:V51">
    <cfRule type="expression" dxfId="30" priority="1">
      <formula>$V$18=""</formula>
    </cfRule>
  </conditionalFormatting>
  <dataValidations count="4">
    <dataValidation type="list" allowBlank="1" showInputMessage="1" showErrorMessage="1" sqref="D12">
      <formula1>"10,15"</formula1>
    </dataValidation>
    <dataValidation type="list" allowBlank="1" showInputMessage="1" showErrorMessage="1" sqref="D13">
      <formula1>"2014,2015,2016,2017,2018,2019,2020,2021,2022,2023"</formula1>
    </dataValidation>
    <dataValidation type="list" allowBlank="1" showInputMessage="1" showErrorMessage="1" sqref="I12:I14">
      <formula1>"1,2,3,4,5,6,7,8,9,10"</formula1>
    </dataValidation>
    <dataValidation type="list" allowBlank="1" showInputMessage="1" showErrorMessage="1" sqref="D14">
      <formula1>"1,2,3,4,5,6"</formula1>
    </dataValidation>
  </dataValidations>
  <pageMargins left="0.74803149606299213" right="0.34" top="0.98425196850393704" bottom="0.98425196850393704" header="0.51181102362204722" footer="0.51181102362204722"/>
  <pageSetup paperSize="9" scale="60" fitToWidth="0" fitToHeight="0" orientation="landscape" r:id="rId1"/>
  <headerFooter alignWithMargins="0">
    <oddHeader>&amp;L Príloha č. 3a - Finančná analýza, tabuľková časť&amp;RAktualizovaná verzia zo dňa 30.3.2017</oddHeader>
  </headerFooter>
  <ignoredErrors>
    <ignoredError sqref="M36:V36 M51:U51 N34:V35" evalError="1"/>
  </ignoredErrors>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4"/>
  <dimension ref="A1:A19"/>
  <sheetViews>
    <sheetView workbookViewId="0"/>
  </sheetViews>
  <sheetFormatPr defaultColWidth="8.88671875" defaultRowHeight="14.4" x14ac:dyDescent="0.3"/>
  <cols>
    <col min="1" max="16384" width="8.88671875" style="179"/>
  </cols>
  <sheetData>
    <row r="1" spans="1:1" x14ac:dyDescent="0.3">
      <c r="A1" s="180" t="s">
        <v>185</v>
      </c>
    </row>
    <row r="3" spans="1:1" x14ac:dyDescent="0.3">
      <c r="A3" s="179" t="s">
        <v>158</v>
      </c>
    </row>
    <row r="4" spans="1:1" x14ac:dyDescent="0.3">
      <c r="A4" s="179" t="s">
        <v>159</v>
      </c>
    </row>
    <row r="5" spans="1:1" x14ac:dyDescent="0.3">
      <c r="A5" s="179" t="s">
        <v>242</v>
      </c>
    </row>
    <row r="6" spans="1:1" x14ac:dyDescent="0.3">
      <c r="A6" s="179" t="s">
        <v>160</v>
      </c>
    </row>
    <row r="7" spans="1:1" x14ac:dyDescent="0.3">
      <c r="A7" s="179" t="s">
        <v>161</v>
      </c>
    </row>
    <row r="8" spans="1:1" x14ac:dyDescent="0.3">
      <c r="A8" s="179" t="s">
        <v>162</v>
      </c>
    </row>
    <row r="9" spans="1:1" x14ac:dyDescent="0.3">
      <c r="A9" s="179" t="s">
        <v>163</v>
      </c>
    </row>
    <row r="10" spans="1:1" x14ac:dyDescent="0.3">
      <c r="A10" s="179" t="s">
        <v>164</v>
      </c>
    </row>
    <row r="11" spans="1:1" x14ac:dyDescent="0.3">
      <c r="A11" s="179" t="s">
        <v>165</v>
      </c>
    </row>
    <row r="12" spans="1:1" x14ac:dyDescent="0.3">
      <c r="A12" s="179" t="s">
        <v>166</v>
      </c>
    </row>
    <row r="13" spans="1:1" x14ac:dyDescent="0.3">
      <c r="A13" s="179" t="s">
        <v>167</v>
      </c>
    </row>
    <row r="14" spans="1:1" x14ac:dyDescent="0.3">
      <c r="A14" s="179" t="s">
        <v>279</v>
      </c>
    </row>
    <row r="15" spans="1:1" x14ac:dyDescent="0.3">
      <c r="A15" s="179" t="s">
        <v>168</v>
      </c>
    </row>
    <row r="16" spans="1:1" x14ac:dyDescent="0.3">
      <c r="A16" s="179" t="s">
        <v>169</v>
      </c>
    </row>
    <row r="17" spans="1:1" x14ac:dyDescent="0.3">
      <c r="A17" s="179" t="s">
        <v>170</v>
      </c>
    </row>
    <row r="18" spans="1:1" x14ac:dyDescent="0.3">
      <c r="A18" s="179" t="s">
        <v>171</v>
      </c>
    </row>
    <row r="19" spans="1:1" x14ac:dyDescent="0.3">
      <c r="A19" s="179" t="s">
        <v>172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5"/>
  <dimension ref="A1:X166"/>
  <sheetViews>
    <sheetView topLeftCell="A43" zoomScaleNormal="100" workbookViewId="0">
      <selection activeCell="C67" sqref="C67"/>
    </sheetView>
  </sheetViews>
  <sheetFormatPr defaultColWidth="9.109375" defaultRowHeight="13.2" x14ac:dyDescent="0.25"/>
  <cols>
    <col min="1" max="1" width="7" style="20" customWidth="1"/>
    <col min="2" max="2" width="5.5546875" style="15" customWidth="1"/>
    <col min="3" max="3" width="20.33203125" style="15" customWidth="1"/>
    <col min="4" max="4" width="12.77734375" style="17" bestFit="1" customWidth="1"/>
    <col min="5" max="5" width="10.77734375" style="17" bestFit="1" customWidth="1"/>
    <col min="6" max="6" width="11.77734375" style="17" bestFit="1" customWidth="1"/>
    <col min="7" max="15" width="10.77734375" style="17" bestFit="1" customWidth="1"/>
    <col min="16" max="17" width="13.109375" style="17" bestFit="1" customWidth="1"/>
    <col min="18" max="16384" width="9.109375" style="17"/>
  </cols>
  <sheetData>
    <row r="1" spans="1:24" x14ac:dyDescent="0.25">
      <c r="A1" s="14" t="s">
        <v>20</v>
      </c>
      <c r="D1" s="16">
        <f>'Peňažné toky projektu'!B18</f>
        <v>2017</v>
      </c>
      <c r="E1" s="16">
        <f>'Peňažné toky projektu'!C18</f>
        <v>2018</v>
      </c>
      <c r="F1" s="16">
        <f>'Peňažné toky projektu'!D18</f>
        <v>2019</v>
      </c>
      <c r="G1" s="16">
        <f>'Peňažné toky projektu'!E18</f>
        <v>2020</v>
      </c>
      <c r="H1" s="16">
        <f>'Peňažné toky projektu'!F18</f>
        <v>2021</v>
      </c>
      <c r="I1" s="16">
        <f>'Peňažné toky projektu'!G18</f>
        <v>2022</v>
      </c>
      <c r="J1" s="16">
        <f>'Peňažné toky projektu'!H18</f>
        <v>2023</v>
      </c>
      <c r="K1" s="16">
        <f>'Peňažné toky projektu'!I18</f>
        <v>2024</v>
      </c>
      <c r="L1" s="16">
        <f>'Peňažné toky projektu'!J18</f>
        <v>2025</v>
      </c>
      <c r="M1" s="16">
        <f>'Peňažné toky projektu'!K18</f>
        <v>2026</v>
      </c>
      <c r="N1" s="16">
        <f>'Peňažné toky projektu'!L18</f>
        <v>2027</v>
      </c>
      <c r="O1" s="16">
        <f>'Peňažné toky projektu'!M18</f>
        <v>2028</v>
      </c>
      <c r="P1" s="16" t="str">
        <f>'Peňažné toky projektu'!N18</f>
        <v/>
      </c>
      <c r="Q1" s="16" t="str">
        <f>'Peňažné toky projektu'!O18</f>
        <v/>
      </c>
      <c r="R1" s="16" t="str">
        <f>'Peňažné toky projektu'!P18</f>
        <v/>
      </c>
      <c r="S1" s="16" t="str">
        <f>'Peňažné toky projektu'!Q18</f>
        <v/>
      </c>
      <c r="T1" s="16" t="str">
        <f>'Peňažné toky projektu'!R18</f>
        <v/>
      </c>
      <c r="U1" s="16" t="str">
        <f>'Peňažné toky projektu'!S18</f>
        <v/>
      </c>
      <c r="V1" s="16" t="str">
        <f>'Peňažné toky projektu'!T18</f>
        <v/>
      </c>
      <c r="W1" s="16" t="str">
        <f>'Peňažné toky projektu'!U18</f>
        <v/>
      </c>
      <c r="X1" s="16" t="str">
        <f>'Peňažné toky projektu'!V18</f>
        <v/>
      </c>
    </row>
    <row r="2" spans="1:24" x14ac:dyDescent="0.25">
      <c r="A2" s="18"/>
      <c r="D2" s="19"/>
      <c r="E2" s="19"/>
      <c r="F2" s="19"/>
      <c r="G2" s="19"/>
      <c r="H2" s="19"/>
      <c r="I2" s="19"/>
      <c r="J2" s="19"/>
      <c r="K2" s="19"/>
      <c r="L2" s="19"/>
      <c r="M2" s="19"/>
      <c r="N2" s="19"/>
      <c r="O2" s="19"/>
      <c r="P2" s="19"/>
      <c r="Q2" s="19"/>
      <c r="R2" s="19"/>
      <c r="S2" s="19"/>
      <c r="T2" s="19"/>
      <c r="U2" s="19"/>
      <c r="V2" s="19"/>
      <c r="W2" s="19"/>
      <c r="X2" s="19"/>
    </row>
    <row r="3" spans="1:24" ht="22.8" x14ac:dyDescent="0.4">
      <c r="A3" s="203" t="s">
        <v>60</v>
      </c>
      <c r="D3" s="19"/>
      <c r="E3" s="19"/>
      <c r="F3" s="19"/>
      <c r="G3" s="19"/>
      <c r="H3" s="19"/>
      <c r="I3" s="19"/>
      <c r="J3" s="19"/>
      <c r="K3" s="19"/>
      <c r="L3" s="19"/>
      <c r="M3" s="19"/>
      <c r="N3" s="19"/>
      <c r="O3" s="19"/>
      <c r="P3" s="19"/>
      <c r="Q3" s="19"/>
      <c r="R3" s="19"/>
      <c r="S3" s="19"/>
      <c r="T3" s="19"/>
      <c r="U3" s="19"/>
      <c r="V3" s="19"/>
      <c r="W3" s="19"/>
      <c r="X3" s="19"/>
    </row>
    <row r="4" spans="1:24" x14ac:dyDescent="0.25">
      <c r="A4" s="18"/>
      <c r="D4" s="19"/>
      <c r="E4" s="19"/>
      <c r="F4" s="19"/>
      <c r="G4" s="19"/>
      <c r="H4" s="19"/>
      <c r="I4" s="19"/>
      <c r="J4" s="19"/>
      <c r="K4" s="19"/>
      <c r="L4" s="19"/>
      <c r="M4" s="19"/>
      <c r="N4" s="19"/>
      <c r="O4" s="19"/>
      <c r="P4" s="19"/>
      <c r="Q4" s="19"/>
      <c r="R4" s="19"/>
      <c r="S4" s="19"/>
      <c r="T4" s="19"/>
      <c r="U4" s="19"/>
      <c r="V4" s="19"/>
      <c r="W4" s="19"/>
      <c r="X4" s="19"/>
    </row>
    <row r="5" spans="1:24" x14ac:dyDescent="0.25">
      <c r="A5" s="18" t="s">
        <v>62</v>
      </c>
      <c r="D5" s="19"/>
      <c r="E5" s="19"/>
      <c r="F5" s="19"/>
      <c r="G5" s="19"/>
      <c r="H5" s="19"/>
      <c r="I5" s="19"/>
      <c r="J5" s="19"/>
      <c r="K5" s="19"/>
      <c r="L5" s="19"/>
      <c r="M5" s="19"/>
      <c r="N5" s="19"/>
      <c r="O5" s="19"/>
      <c r="P5" s="19"/>
      <c r="Q5" s="19"/>
      <c r="R5" s="19"/>
      <c r="S5" s="19"/>
      <c r="T5" s="19"/>
      <c r="U5" s="19"/>
      <c r="V5" s="19"/>
      <c r="W5" s="19"/>
      <c r="X5" s="19"/>
    </row>
    <row r="6" spans="1:24" x14ac:dyDescent="0.25">
      <c r="A6" s="17"/>
      <c r="B6" s="18" t="s">
        <v>55</v>
      </c>
      <c r="D6" s="19"/>
      <c r="E6" s="19"/>
      <c r="F6" s="19"/>
      <c r="G6" s="19"/>
      <c r="H6" s="19"/>
      <c r="I6" s="19"/>
      <c r="J6" s="19"/>
      <c r="K6" s="19"/>
      <c r="L6" s="19"/>
      <c r="M6" s="19"/>
      <c r="N6" s="19"/>
      <c r="O6" s="19"/>
      <c r="P6" s="19"/>
      <c r="Q6" s="19"/>
      <c r="R6" s="19"/>
      <c r="S6" s="19"/>
      <c r="T6" s="19"/>
      <c r="U6" s="19"/>
      <c r="V6" s="19"/>
      <c r="W6" s="19"/>
      <c r="X6" s="19"/>
    </row>
    <row r="7" spans="1:24" s="43" customFormat="1" x14ac:dyDescent="0.25">
      <c r="A7" s="42"/>
      <c r="B7" s="56"/>
      <c r="C7" s="57" t="s">
        <v>54</v>
      </c>
      <c r="D7" s="44">
        <v>0</v>
      </c>
      <c r="E7" s="44">
        <v>0</v>
      </c>
      <c r="F7" s="44">
        <v>0</v>
      </c>
      <c r="G7" s="44">
        <v>0</v>
      </c>
      <c r="H7" s="44">
        <v>0</v>
      </c>
      <c r="I7" s="44">
        <v>0</v>
      </c>
      <c r="J7" s="44">
        <v>0</v>
      </c>
      <c r="K7" s="44">
        <v>0</v>
      </c>
      <c r="L7" s="44">
        <v>0</v>
      </c>
      <c r="M7" s="44">
        <v>0</v>
      </c>
      <c r="N7" s="44">
        <v>0</v>
      </c>
      <c r="O7" s="44">
        <v>0</v>
      </c>
      <c r="P7" s="44">
        <v>0</v>
      </c>
      <c r="Q7" s="44">
        <v>0</v>
      </c>
      <c r="R7" s="44">
        <v>0</v>
      </c>
      <c r="S7" s="44">
        <v>0</v>
      </c>
      <c r="T7" s="44">
        <v>0</v>
      </c>
      <c r="U7" s="44">
        <v>0</v>
      </c>
      <c r="V7" s="44">
        <v>0</v>
      </c>
      <c r="W7" s="44">
        <v>0</v>
      </c>
      <c r="X7" s="44">
        <v>0</v>
      </c>
    </row>
    <row r="8" spans="1:24" s="23" customFormat="1" x14ac:dyDescent="0.25">
      <c r="B8" s="58"/>
      <c r="C8" s="59" t="s">
        <v>18</v>
      </c>
      <c r="D8" s="45">
        <v>0</v>
      </c>
      <c r="E8" s="45">
        <v>0</v>
      </c>
      <c r="F8" s="45">
        <v>0</v>
      </c>
      <c r="G8" s="45">
        <v>0</v>
      </c>
      <c r="H8" s="45">
        <v>0</v>
      </c>
      <c r="I8" s="45">
        <v>0</v>
      </c>
      <c r="J8" s="45">
        <v>0</v>
      </c>
      <c r="K8" s="45">
        <v>0</v>
      </c>
      <c r="L8" s="45">
        <v>0</v>
      </c>
      <c r="M8" s="45">
        <v>0</v>
      </c>
      <c r="N8" s="45">
        <v>0</v>
      </c>
      <c r="O8" s="45">
        <v>0</v>
      </c>
      <c r="P8" s="45">
        <v>0</v>
      </c>
      <c r="Q8" s="45">
        <v>0</v>
      </c>
      <c r="R8" s="45">
        <v>0</v>
      </c>
      <c r="S8" s="45">
        <v>0</v>
      </c>
      <c r="T8" s="45">
        <v>0</v>
      </c>
      <c r="U8" s="45">
        <v>0</v>
      </c>
      <c r="V8" s="45">
        <v>0</v>
      </c>
      <c r="W8" s="45">
        <v>0</v>
      </c>
      <c r="X8" s="45">
        <v>0</v>
      </c>
    </row>
    <row r="9" spans="1:24" x14ac:dyDescent="0.25">
      <c r="A9" s="17"/>
      <c r="B9" s="494" t="s">
        <v>19</v>
      </c>
      <c r="C9" s="494"/>
      <c r="D9" s="23">
        <f>IF(D1="","",D7*D8)</f>
        <v>0</v>
      </c>
      <c r="E9" s="23">
        <f t="shared" ref="E9:X9" si="0">IF(E1="","",E7*E8)</f>
        <v>0</v>
      </c>
      <c r="F9" s="23">
        <f t="shared" si="0"/>
        <v>0</v>
      </c>
      <c r="G9" s="23">
        <f t="shared" si="0"/>
        <v>0</v>
      </c>
      <c r="H9" s="23">
        <f t="shared" si="0"/>
        <v>0</v>
      </c>
      <c r="I9" s="23">
        <f t="shared" si="0"/>
        <v>0</v>
      </c>
      <c r="J9" s="23">
        <f t="shared" si="0"/>
        <v>0</v>
      </c>
      <c r="K9" s="23">
        <f t="shared" si="0"/>
        <v>0</v>
      </c>
      <c r="L9" s="23">
        <f t="shared" si="0"/>
        <v>0</v>
      </c>
      <c r="M9" s="23">
        <f t="shared" si="0"/>
        <v>0</v>
      </c>
      <c r="N9" s="23">
        <f t="shared" si="0"/>
        <v>0</v>
      </c>
      <c r="O9" s="23">
        <f t="shared" si="0"/>
        <v>0</v>
      </c>
      <c r="P9" s="23" t="str">
        <f t="shared" si="0"/>
        <v/>
      </c>
      <c r="Q9" s="23" t="str">
        <f t="shared" si="0"/>
        <v/>
      </c>
      <c r="R9" s="23" t="str">
        <f t="shared" si="0"/>
        <v/>
      </c>
      <c r="S9" s="23" t="str">
        <f t="shared" si="0"/>
        <v/>
      </c>
      <c r="T9" s="23" t="str">
        <f t="shared" si="0"/>
        <v/>
      </c>
      <c r="U9" s="23" t="str">
        <f t="shared" si="0"/>
        <v/>
      </c>
      <c r="V9" s="23" t="str">
        <f t="shared" si="0"/>
        <v/>
      </c>
      <c r="W9" s="23" t="str">
        <f t="shared" si="0"/>
        <v/>
      </c>
      <c r="X9" s="23" t="str">
        <f t="shared" si="0"/>
        <v/>
      </c>
    </row>
    <row r="10" spans="1:24" x14ac:dyDescent="0.25">
      <c r="A10" s="17"/>
      <c r="B10" s="24"/>
      <c r="C10" s="24"/>
      <c r="D10" s="25"/>
      <c r="E10" s="25"/>
      <c r="F10" s="26"/>
      <c r="G10" s="26"/>
      <c r="H10" s="25"/>
      <c r="I10" s="25"/>
      <c r="J10" s="25"/>
      <c r="K10" s="25"/>
      <c r="L10" s="25"/>
      <c r="M10" s="25"/>
      <c r="N10" s="25"/>
      <c r="O10" s="25"/>
      <c r="P10" s="25"/>
      <c r="Q10" s="25"/>
      <c r="R10" s="25"/>
      <c r="S10" s="25"/>
      <c r="T10" s="25"/>
      <c r="U10" s="25"/>
      <c r="V10" s="25"/>
      <c r="W10" s="25"/>
      <c r="X10" s="25"/>
    </row>
    <row r="11" spans="1:24" s="43" customFormat="1" x14ac:dyDescent="0.25">
      <c r="B11" s="56"/>
      <c r="C11" s="57" t="s">
        <v>54</v>
      </c>
      <c r="D11" s="44">
        <v>0</v>
      </c>
      <c r="E11" s="44">
        <v>0</v>
      </c>
      <c r="F11" s="44">
        <v>0</v>
      </c>
      <c r="G11" s="44">
        <v>0</v>
      </c>
      <c r="H11" s="44">
        <v>0</v>
      </c>
      <c r="I11" s="44">
        <v>0</v>
      </c>
      <c r="J11" s="44">
        <v>0</v>
      </c>
      <c r="K11" s="44">
        <v>0</v>
      </c>
      <c r="L11" s="44">
        <v>0</v>
      </c>
      <c r="M11" s="44">
        <v>0</v>
      </c>
      <c r="N11" s="44">
        <v>0</v>
      </c>
      <c r="O11" s="44">
        <v>0</v>
      </c>
      <c r="P11" s="44">
        <v>0</v>
      </c>
      <c r="Q11" s="44">
        <v>0</v>
      </c>
      <c r="R11" s="44">
        <v>0</v>
      </c>
      <c r="S11" s="44">
        <v>0</v>
      </c>
      <c r="T11" s="44">
        <v>0</v>
      </c>
      <c r="U11" s="44">
        <v>0</v>
      </c>
      <c r="V11" s="44">
        <v>0</v>
      </c>
      <c r="W11" s="44">
        <v>0</v>
      </c>
      <c r="X11" s="44">
        <v>0</v>
      </c>
    </row>
    <row r="12" spans="1:24" s="23" customFormat="1" x14ac:dyDescent="0.25">
      <c r="B12" s="58"/>
      <c r="C12" s="59" t="s">
        <v>18</v>
      </c>
      <c r="D12" s="45">
        <v>0</v>
      </c>
      <c r="E12" s="45">
        <v>0</v>
      </c>
      <c r="F12" s="45">
        <v>0</v>
      </c>
      <c r="G12" s="45">
        <v>0</v>
      </c>
      <c r="H12" s="45">
        <v>0</v>
      </c>
      <c r="I12" s="45">
        <v>0</v>
      </c>
      <c r="J12" s="45">
        <v>0</v>
      </c>
      <c r="K12" s="45">
        <v>0</v>
      </c>
      <c r="L12" s="45">
        <v>0</v>
      </c>
      <c r="M12" s="45">
        <v>0</v>
      </c>
      <c r="N12" s="45">
        <v>0</v>
      </c>
      <c r="O12" s="45">
        <v>0</v>
      </c>
      <c r="P12" s="45">
        <v>0</v>
      </c>
      <c r="Q12" s="45">
        <v>0</v>
      </c>
      <c r="R12" s="45">
        <v>0</v>
      </c>
      <c r="S12" s="45">
        <v>0</v>
      </c>
      <c r="T12" s="45">
        <v>0</v>
      </c>
      <c r="U12" s="45">
        <v>0</v>
      </c>
      <c r="V12" s="45">
        <v>0</v>
      </c>
      <c r="W12" s="45">
        <v>0</v>
      </c>
      <c r="X12" s="45">
        <v>0</v>
      </c>
    </row>
    <row r="13" spans="1:24" x14ac:dyDescent="0.25">
      <c r="A13" s="17"/>
      <c r="B13" s="494" t="s">
        <v>19</v>
      </c>
      <c r="C13" s="494"/>
      <c r="D13" s="23">
        <f>IF(D1="","",D11*D12)</f>
        <v>0</v>
      </c>
      <c r="E13" s="23">
        <f t="shared" ref="E13:X13" si="1">IF(E1="","",E11*E12)</f>
        <v>0</v>
      </c>
      <c r="F13" s="23">
        <f t="shared" si="1"/>
        <v>0</v>
      </c>
      <c r="G13" s="23">
        <f t="shared" si="1"/>
        <v>0</v>
      </c>
      <c r="H13" s="23">
        <f t="shared" si="1"/>
        <v>0</v>
      </c>
      <c r="I13" s="23">
        <f t="shared" si="1"/>
        <v>0</v>
      </c>
      <c r="J13" s="23">
        <f t="shared" si="1"/>
        <v>0</v>
      </c>
      <c r="K13" s="23">
        <f t="shared" si="1"/>
        <v>0</v>
      </c>
      <c r="L13" s="23">
        <f t="shared" si="1"/>
        <v>0</v>
      </c>
      <c r="M13" s="23">
        <f t="shared" si="1"/>
        <v>0</v>
      </c>
      <c r="N13" s="23">
        <f t="shared" si="1"/>
        <v>0</v>
      </c>
      <c r="O13" s="23">
        <f t="shared" si="1"/>
        <v>0</v>
      </c>
      <c r="P13" s="23" t="str">
        <f t="shared" si="1"/>
        <v/>
      </c>
      <c r="Q13" s="23" t="str">
        <f t="shared" si="1"/>
        <v/>
      </c>
      <c r="R13" s="23" t="str">
        <f t="shared" si="1"/>
        <v/>
      </c>
      <c r="S13" s="23" t="str">
        <f t="shared" si="1"/>
        <v/>
      </c>
      <c r="T13" s="23" t="str">
        <f t="shared" si="1"/>
        <v/>
      </c>
      <c r="U13" s="23" t="str">
        <f t="shared" si="1"/>
        <v/>
      </c>
      <c r="V13" s="23" t="str">
        <f t="shared" si="1"/>
        <v/>
      </c>
      <c r="W13" s="23" t="str">
        <f t="shared" si="1"/>
        <v/>
      </c>
      <c r="X13" s="23" t="str">
        <f t="shared" si="1"/>
        <v/>
      </c>
    </row>
    <row r="14" spans="1:24" x14ac:dyDescent="0.25">
      <c r="A14" s="17"/>
      <c r="B14" s="21"/>
      <c r="C14" s="21"/>
      <c r="D14" s="25"/>
      <c r="E14" s="25"/>
      <c r="F14" s="27"/>
      <c r="G14" s="27"/>
      <c r="H14" s="25"/>
      <c r="I14" s="25"/>
      <c r="J14" s="25"/>
      <c r="K14" s="25"/>
      <c r="L14" s="25"/>
      <c r="M14" s="25"/>
      <c r="N14" s="25"/>
      <c r="O14" s="25"/>
      <c r="P14" s="25"/>
      <c r="Q14" s="25"/>
      <c r="R14" s="25"/>
      <c r="S14" s="25"/>
      <c r="T14" s="25"/>
      <c r="U14" s="25"/>
      <c r="V14" s="25"/>
      <c r="W14" s="25"/>
      <c r="X14" s="25"/>
    </row>
    <row r="15" spans="1:24" s="43" customFormat="1" x14ac:dyDescent="0.25">
      <c r="B15" s="56"/>
      <c r="C15" s="57" t="s">
        <v>54</v>
      </c>
      <c r="D15" s="44">
        <v>0</v>
      </c>
      <c r="E15" s="44">
        <v>0</v>
      </c>
      <c r="F15" s="44">
        <v>0</v>
      </c>
      <c r="G15" s="44">
        <v>0</v>
      </c>
      <c r="H15" s="44">
        <v>0</v>
      </c>
      <c r="I15" s="44">
        <v>0</v>
      </c>
      <c r="J15" s="44">
        <v>0</v>
      </c>
      <c r="K15" s="44">
        <v>0</v>
      </c>
      <c r="L15" s="44">
        <v>0</v>
      </c>
      <c r="M15" s="44">
        <v>0</v>
      </c>
      <c r="N15" s="44">
        <v>0</v>
      </c>
      <c r="O15" s="44">
        <v>0</v>
      </c>
      <c r="P15" s="44">
        <v>0</v>
      </c>
      <c r="Q15" s="44">
        <v>0</v>
      </c>
      <c r="R15" s="44">
        <v>0</v>
      </c>
      <c r="S15" s="44">
        <v>0</v>
      </c>
      <c r="T15" s="44">
        <v>0</v>
      </c>
      <c r="U15" s="44">
        <v>0</v>
      </c>
      <c r="V15" s="44">
        <v>0</v>
      </c>
      <c r="W15" s="44">
        <v>0</v>
      </c>
      <c r="X15" s="44">
        <v>0</v>
      </c>
    </row>
    <row r="16" spans="1:24" s="23" customFormat="1" x14ac:dyDescent="0.25">
      <c r="B16" s="58"/>
      <c r="C16" s="59" t="s">
        <v>18</v>
      </c>
      <c r="D16" s="45">
        <v>0</v>
      </c>
      <c r="E16" s="45">
        <v>0</v>
      </c>
      <c r="F16" s="45">
        <v>0</v>
      </c>
      <c r="G16" s="45">
        <v>0</v>
      </c>
      <c r="H16" s="45">
        <v>0</v>
      </c>
      <c r="I16" s="45">
        <v>0</v>
      </c>
      <c r="J16" s="45">
        <v>0</v>
      </c>
      <c r="K16" s="45">
        <v>0</v>
      </c>
      <c r="L16" s="45">
        <v>0</v>
      </c>
      <c r="M16" s="45">
        <v>0</v>
      </c>
      <c r="N16" s="45">
        <v>0</v>
      </c>
      <c r="O16" s="45">
        <v>0</v>
      </c>
      <c r="P16" s="45">
        <v>0</v>
      </c>
      <c r="Q16" s="45">
        <v>0</v>
      </c>
      <c r="R16" s="45">
        <v>0</v>
      </c>
      <c r="S16" s="45">
        <v>0</v>
      </c>
      <c r="T16" s="45">
        <v>0</v>
      </c>
      <c r="U16" s="45">
        <v>0</v>
      </c>
      <c r="V16" s="45">
        <v>0</v>
      </c>
      <c r="W16" s="45">
        <v>0</v>
      </c>
      <c r="X16" s="45">
        <v>0</v>
      </c>
    </row>
    <row r="17" spans="1:24" x14ac:dyDescent="0.25">
      <c r="A17" s="17"/>
      <c r="B17" s="494" t="s">
        <v>19</v>
      </c>
      <c r="C17" s="494"/>
      <c r="D17" s="23">
        <f>IF(D1="","",D15*D16)</f>
        <v>0</v>
      </c>
      <c r="E17" s="23">
        <f t="shared" ref="E17:X17" si="2">IF(E1="","",E15*E16)</f>
        <v>0</v>
      </c>
      <c r="F17" s="23">
        <f t="shared" si="2"/>
        <v>0</v>
      </c>
      <c r="G17" s="23">
        <f t="shared" si="2"/>
        <v>0</v>
      </c>
      <c r="H17" s="23">
        <f t="shared" si="2"/>
        <v>0</v>
      </c>
      <c r="I17" s="23">
        <f t="shared" si="2"/>
        <v>0</v>
      </c>
      <c r="J17" s="23">
        <f t="shared" si="2"/>
        <v>0</v>
      </c>
      <c r="K17" s="23">
        <f t="shared" si="2"/>
        <v>0</v>
      </c>
      <c r="L17" s="23">
        <f t="shared" si="2"/>
        <v>0</v>
      </c>
      <c r="M17" s="23">
        <f t="shared" si="2"/>
        <v>0</v>
      </c>
      <c r="N17" s="23">
        <f t="shared" si="2"/>
        <v>0</v>
      </c>
      <c r="O17" s="23">
        <f t="shared" si="2"/>
        <v>0</v>
      </c>
      <c r="P17" s="23" t="str">
        <f t="shared" si="2"/>
        <v/>
      </c>
      <c r="Q17" s="23" t="str">
        <f t="shared" si="2"/>
        <v/>
      </c>
      <c r="R17" s="23" t="str">
        <f t="shared" si="2"/>
        <v/>
      </c>
      <c r="S17" s="23" t="str">
        <f t="shared" si="2"/>
        <v/>
      </c>
      <c r="T17" s="23" t="str">
        <f t="shared" si="2"/>
        <v/>
      </c>
      <c r="U17" s="23" t="str">
        <f t="shared" si="2"/>
        <v/>
      </c>
      <c r="V17" s="23" t="str">
        <f t="shared" si="2"/>
        <v/>
      </c>
      <c r="W17" s="23" t="str">
        <f t="shared" si="2"/>
        <v/>
      </c>
      <c r="X17" s="23" t="str">
        <f t="shared" si="2"/>
        <v/>
      </c>
    </row>
    <row r="18" spans="1:24" x14ac:dyDescent="0.25">
      <c r="A18" s="17"/>
      <c r="B18" s="21"/>
      <c r="C18" s="21"/>
      <c r="D18" s="25"/>
      <c r="E18" s="25"/>
      <c r="F18" s="25"/>
      <c r="G18" s="25"/>
      <c r="H18" s="25"/>
      <c r="I18" s="25"/>
      <c r="J18" s="25"/>
      <c r="K18" s="25"/>
      <c r="L18" s="25"/>
      <c r="M18" s="25"/>
      <c r="N18" s="25"/>
      <c r="O18" s="25"/>
      <c r="P18" s="25"/>
      <c r="Q18" s="25"/>
      <c r="R18" s="25"/>
      <c r="S18" s="25"/>
      <c r="T18" s="25"/>
      <c r="U18" s="25"/>
      <c r="V18" s="25"/>
      <c r="W18" s="25"/>
      <c r="X18" s="25"/>
    </row>
    <row r="19" spans="1:24" s="43" customFormat="1" x14ac:dyDescent="0.25">
      <c r="B19" s="56"/>
      <c r="C19" s="57" t="s">
        <v>54</v>
      </c>
      <c r="D19" s="44">
        <v>0</v>
      </c>
      <c r="E19" s="44">
        <v>0</v>
      </c>
      <c r="F19" s="44">
        <v>0</v>
      </c>
      <c r="G19" s="44">
        <v>0</v>
      </c>
      <c r="H19" s="44">
        <v>0</v>
      </c>
      <c r="I19" s="44">
        <v>0</v>
      </c>
      <c r="J19" s="44">
        <v>0</v>
      </c>
      <c r="K19" s="44">
        <v>0</v>
      </c>
      <c r="L19" s="44">
        <v>0</v>
      </c>
      <c r="M19" s="44">
        <v>0</v>
      </c>
      <c r="N19" s="44">
        <v>0</v>
      </c>
      <c r="O19" s="44">
        <v>0</v>
      </c>
      <c r="P19" s="44">
        <v>0</v>
      </c>
      <c r="Q19" s="44">
        <v>0</v>
      </c>
      <c r="R19" s="44">
        <v>0</v>
      </c>
      <c r="S19" s="44">
        <v>0</v>
      </c>
      <c r="T19" s="44">
        <v>0</v>
      </c>
      <c r="U19" s="44">
        <v>0</v>
      </c>
      <c r="V19" s="44">
        <v>0</v>
      </c>
      <c r="W19" s="44">
        <v>0</v>
      </c>
      <c r="X19" s="44">
        <v>0</v>
      </c>
    </row>
    <row r="20" spans="1:24" s="23" customFormat="1" x14ac:dyDescent="0.25">
      <c r="B20" s="58"/>
      <c r="C20" s="59" t="s">
        <v>18</v>
      </c>
      <c r="D20" s="45">
        <v>0</v>
      </c>
      <c r="E20" s="45">
        <v>0</v>
      </c>
      <c r="F20" s="45">
        <v>0</v>
      </c>
      <c r="G20" s="45">
        <v>0</v>
      </c>
      <c r="H20" s="45">
        <v>0</v>
      </c>
      <c r="I20" s="45">
        <v>0</v>
      </c>
      <c r="J20" s="45">
        <v>0</v>
      </c>
      <c r="K20" s="45">
        <v>0</v>
      </c>
      <c r="L20" s="45">
        <v>0</v>
      </c>
      <c r="M20" s="45">
        <v>0</v>
      </c>
      <c r="N20" s="45">
        <v>0</v>
      </c>
      <c r="O20" s="45">
        <v>0</v>
      </c>
      <c r="P20" s="45">
        <v>0</v>
      </c>
      <c r="Q20" s="45">
        <v>0</v>
      </c>
      <c r="R20" s="45">
        <v>0</v>
      </c>
      <c r="S20" s="45">
        <v>0</v>
      </c>
      <c r="T20" s="45">
        <v>0</v>
      </c>
      <c r="U20" s="45">
        <v>0</v>
      </c>
      <c r="V20" s="45">
        <v>0</v>
      </c>
      <c r="W20" s="45">
        <v>0</v>
      </c>
      <c r="X20" s="45">
        <v>0</v>
      </c>
    </row>
    <row r="21" spans="1:24" x14ac:dyDescent="0.25">
      <c r="A21" s="17"/>
      <c r="B21" s="494" t="s">
        <v>19</v>
      </c>
      <c r="C21" s="494"/>
      <c r="D21" s="23">
        <f>IF(D1="","",D19*D20)</f>
        <v>0</v>
      </c>
      <c r="E21" s="23">
        <f t="shared" ref="E21:X21" si="3">IF(E1="","",E19*E20)</f>
        <v>0</v>
      </c>
      <c r="F21" s="23">
        <f t="shared" si="3"/>
        <v>0</v>
      </c>
      <c r="G21" s="23">
        <f t="shared" si="3"/>
        <v>0</v>
      </c>
      <c r="H21" s="23">
        <f t="shared" si="3"/>
        <v>0</v>
      </c>
      <c r="I21" s="23">
        <f t="shared" si="3"/>
        <v>0</v>
      </c>
      <c r="J21" s="23">
        <f t="shared" si="3"/>
        <v>0</v>
      </c>
      <c r="K21" s="23">
        <f t="shared" si="3"/>
        <v>0</v>
      </c>
      <c r="L21" s="23">
        <f t="shared" si="3"/>
        <v>0</v>
      </c>
      <c r="M21" s="23">
        <f t="shared" si="3"/>
        <v>0</v>
      </c>
      <c r="N21" s="23">
        <f t="shared" si="3"/>
        <v>0</v>
      </c>
      <c r="O21" s="23">
        <f t="shared" si="3"/>
        <v>0</v>
      </c>
      <c r="P21" s="23" t="str">
        <f t="shared" si="3"/>
        <v/>
      </c>
      <c r="Q21" s="23" t="str">
        <f t="shared" si="3"/>
        <v/>
      </c>
      <c r="R21" s="23" t="str">
        <f t="shared" si="3"/>
        <v/>
      </c>
      <c r="S21" s="23" t="str">
        <f t="shared" si="3"/>
        <v/>
      </c>
      <c r="T21" s="23" t="str">
        <f t="shared" si="3"/>
        <v/>
      </c>
      <c r="U21" s="23" t="str">
        <f t="shared" si="3"/>
        <v/>
      </c>
      <c r="V21" s="23" t="str">
        <f t="shared" si="3"/>
        <v/>
      </c>
      <c r="W21" s="23" t="str">
        <f t="shared" si="3"/>
        <v/>
      </c>
      <c r="X21" s="23" t="str">
        <f t="shared" si="3"/>
        <v/>
      </c>
    </row>
    <row r="22" spans="1:24" x14ac:dyDescent="0.25">
      <c r="A22" s="17"/>
      <c r="B22" s="55"/>
      <c r="C22" s="55"/>
      <c r="D22" s="25"/>
      <c r="E22" s="25"/>
      <c r="F22" s="25"/>
      <c r="G22" s="25"/>
      <c r="H22" s="25"/>
      <c r="I22" s="25"/>
      <c r="J22" s="25"/>
      <c r="K22" s="25"/>
      <c r="L22" s="25"/>
      <c r="M22" s="25"/>
      <c r="N22" s="25"/>
      <c r="O22" s="25"/>
      <c r="P22" s="25"/>
      <c r="Q22" s="25"/>
      <c r="R22" s="25"/>
      <c r="S22" s="25"/>
      <c r="T22" s="25"/>
      <c r="U22" s="25"/>
      <c r="V22" s="25"/>
      <c r="W22" s="25"/>
      <c r="X22" s="25"/>
    </row>
    <row r="23" spans="1:24" s="48" customFormat="1" x14ac:dyDescent="0.25">
      <c r="B23" s="47"/>
      <c r="C23" s="54" t="s">
        <v>56</v>
      </c>
      <c r="D23" s="51">
        <f>D9+D13+D17+D21</f>
        <v>0</v>
      </c>
      <c r="E23" s="51">
        <f t="shared" ref="E23:X23" si="4">E9+E13+E17+E21</f>
        <v>0</v>
      </c>
      <c r="F23" s="51">
        <f t="shared" si="4"/>
        <v>0</v>
      </c>
      <c r="G23" s="51">
        <f t="shared" si="4"/>
        <v>0</v>
      </c>
      <c r="H23" s="51">
        <f t="shared" si="4"/>
        <v>0</v>
      </c>
      <c r="I23" s="51">
        <f t="shared" si="4"/>
        <v>0</v>
      </c>
      <c r="J23" s="51">
        <f t="shared" si="4"/>
        <v>0</v>
      </c>
      <c r="K23" s="51">
        <f t="shared" si="4"/>
        <v>0</v>
      </c>
      <c r="L23" s="51">
        <f t="shared" si="4"/>
        <v>0</v>
      </c>
      <c r="M23" s="51">
        <f t="shared" si="4"/>
        <v>0</v>
      </c>
      <c r="N23" s="51">
        <f t="shared" si="4"/>
        <v>0</v>
      </c>
      <c r="O23" s="51">
        <f t="shared" si="4"/>
        <v>0</v>
      </c>
      <c r="P23" s="48" t="e">
        <f t="shared" si="4"/>
        <v>#VALUE!</v>
      </c>
      <c r="Q23" s="48" t="e">
        <f t="shared" si="4"/>
        <v>#VALUE!</v>
      </c>
      <c r="R23" s="48" t="e">
        <f t="shared" si="4"/>
        <v>#VALUE!</v>
      </c>
      <c r="S23" s="48" t="e">
        <f t="shared" si="4"/>
        <v>#VALUE!</v>
      </c>
      <c r="T23" s="48" t="e">
        <f t="shared" si="4"/>
        <v>#VALUE!</v>
      </c>
      <c r="U23" s="48" t="e">
        <f t="shared" si="4"/>
        <v>#VALUE!</v>
      </c>
      <c r="V23" s="48" t="e">
        <f t="shared" si="4"/>
        <v>#VALUE!</v>
      </c>
      <c r="W23" s="48" t="e">
        <f t="shared" si="4"/>
        <v>#VALUE!</v>
      </c>
      <c r="X23" s="48" t="e">
        <f t="shared" si="4"/>
        <v>#VALUE!</v>
      </c>
    </row>
    <row r="24" spans="1:24" x14ac:dyDescent="0.25">
      <c r="A24" s="18"/>
      <c r="B24" s="28"/>
      <c r="C24" s="47"/>
      <c r="D24" s="25"/>
      <c r="E24" s="25"/>
      <c r="F24" s="25"/>
      <c r="G24" s="25"/>
      <c r="H24" s="25"/>
      <c r="I24" s="25"/>
      <c r="J24" s="25"/>
      <c r="K24" s="25"/>
      <c r="L24" s="25"/>
      <c r="M24" s="25"/>
      <c r="N24" s="25"/>
      <c r="O24" s="25"/>
      <c r="P24" s="25"/>
      <c r="Q24" s="25"/>
      <c r="R24" s="25"/>
      <c r="S24" s="25"/>
      <c r="T24" s="25"/>
      <c r="U24" s="25"/>
      <c r="V24" s="25"/>
      <c r="W24" s="25"/>
      <c r="X24" s="25"/>
    </row>
    <row r="25" spans="1:24" x14ac:dyDescent="0.25">
      <c r="A25" s="18"/>
      <c r="B25" s="28"/>
      <c r="C25" s="28"/>
      <c r="D25" s="25"/>
      <c r="E25" s="25"/>
      <c r="F25" s="25"/>
      <c r="G25" s="25"/>
      <c r="H25" s="25"/>
      <c r="I25" s="25"/>
      <c r="J25" s="25"/>
      <c r="K25" s="25"/>
      <c r="L25" s="25"/>
      <c r="M25" s="25"/>
      <c r="N25" s="25"/>
      <c r="O25" s="25"/>
      <c r="P25" s="25"/>
      <c r="Q25" s="25"/>
      <c r="R25" s="25"/>
      <c r="S25" s="25"/>
      <c r="T25" s="25"/>
      <c r="U25" s="25"/>
      <c r="V25" s="25"/>
      <c r="W25" s="25"/>
      <c r="X25" s="25"/>
    </row>
    <row r="26" spans="1:24" x14ac:dyDescent="0.25">
      <c r="A26" s="17"/>
      <c r="B26" s="18" t="s">
        <v>57</v>
      </c>
      <c r="C26" s="28"/>
      <c r="D26" s="25"/>
      <c r="E26" s="25"/>
      <c r="F26" s="25"/>
      <c r="G26" s="25"/>
      <c r="H26" s="25"/>
      <c r="I26" s="25"/>
      <c r="J26" s="25"/>
      <c r="K26" s="25"/>
      <c r="L26" s="25"/>
      <c r="M26" s="25"/>
      <c r="N26" s="25"/>
      <c r="O26" s="25"/>
      <c r="P26" s="25"/>
      <c r="Q26" s="25"/>
      <c r="R26" s="25"/>
      <c r="S26" s="25"/>
      <c r="T26" s="25"/>
      <c r="U26" s="25"/>
      <c r="V26" s="25"/>
      <c r="W26" s="25"/>
      <c r="X26" s="25"/>
    </row>
    <row r="27" spans="1:24" s="43" customFormat="1" x14ac:dyDescent="0.25">
      <c r="B27" s="56"/>
      <c r="C27" s="57" t="s">
        <v>334</v>
      </c>
      <c r="D27" s="44">
        <v>0</v>
      </c>
      <c r="E27" s="44">
        <v>0</v>
      </c>
      <c r="F27" s="44">
        <v>0</v>
      </c>
      <c r="G27" s="44">
        <v>0</v>
      </c>
      <c r="H27" s="44">
        <v>0</v>
      </c>
      <c r="I27" s="44">
        <v>0</v>
      </c>
      <c r="J27" s="44">
        <v>0</v>
      </c>
      <c r="K27" s="44">
        <v>0</v>
      </c>
      <c r="L27" s="44">
        <v>0</v>
      </c>
      <c r="M27" s="44">
        <v>0</v>
      </c>
      <c r="N27" s="44">
        <v>0</v>
      </c>
      <c r="O27" s="44">
        <v>0</v>
      </c>
      <c r="P27" s="44">
        <v>0</v>
      </c>
      <c r="Q27" s="44">
        <v>0</v>
      </c>
      <c r="R27" s="44">
        <v>0</v>
      </c>
      <c r="S27" s="44">
        <v>0</v>
      </c>
      <c r="T27" s="44">
        <v>0</v>
      </c>
      <c r="U27" s="44">
        <v>0</v>
      </c>
      <c r="V27" s="44">
        <v>0</v>
      </c>
      <c r="W27" s="44">
        <v>0</v>
      </c>
      <c r="X27" s="44">
        <v>0</v>
      </c>
    </row>
    <row r="28" spans="1:24" s="23" customFormat="1" x14ac:dyDescent="0.25">
      <c r="B28" s="58"/>
      <c r="C28" s="57" t="s">
        <v>18</v>
      </c>
      <c r="D28" s="45">
        <v>0</v>
      </c>
      <c r="E28" s="45">
        <v>0</v>
      </c>
      <c r="F28" s="45">
        <v>0</v>
      </c>
      <c r="G28" s="45">
        <v>0</v>
      </c>
      <c r="H28" s="45">
        <v>0</v>
      </c>
      <c r="I28" s="45">
        <v>0</v>
      </c>
      <c r="J28" s="45">
        <v>0</v>
      </c>
      <c r="K28" s="45">
        <v>0</v>
      </c>
      <c r="L28" s="45">
        <v>0</v>
      </c>
      <c r="M28" s="45">
        <v>0</v>
      </c>
      <c r="N28" s="45">
        <v>0</v>
      </c>
      <c r="O28" s="45">
        <v>0</v>
      </c>
      <c r="P28" s="45">
        <v>0</v>
      </c>
      <c r="Q28" s="45">
        <v>0</v>
      </c>
      <c r="R28" s="45">
        <v>0</v>
      </c>
      <c r="S28" s="45">
        <v>0</v>
      </c>
      <c r="T28" s="45">
        <v>0</v>
      </c>
      <c r="U28" s="45">
        <v>0</v>
      </c>
      <c r="V28" s="45">
        <v>0</v>
      </c>
      <c r="W28" s="45">
        <v>0</v>
      </c>
      <c r="X28" s="45">
        <v>0</v>
      </c>
    </row>
    <row r="29" spans="1:24" x14ac:dyDescent="0.25">
      <c r="A29" s="17"/>
      <c r="B29" s="494" t="s">
        <v>19</v>
      </c>
      <c r="C29" s="494"/>
      <c r="D29" s="23">
        <f t="shared" ref="D29:X29" si="5">IF(D1="","",D27*D28)</f>
        <v>0</v>
      </c>
      <c r="E29" s="23">
        <f t="shared" si="5"/>
        <v>0</v>
      </c>
      <c r="F29" s="23">
        <f t="shared" si="5"/>
        <v>0</v>
      </c>
      <c r="G29" s="23">
        <f t="shared" si="5"/>
        <v>0</v>
      </c>
      <c r="H29" s="23">
        <f t="shared" si="5"/>
        <v>0</v>
      </c>
      <c r="I29" s="23">
        <f t="shared" si="5"/>
        <v>0</v>
      </c>
      <c r="J29" s="23">
        <f t="shared" si="5"/>
        <v>0</v>
      </c>
      <c r="K29" s="23">
        <f t="shared" si="5"/>
        <v>0</v>
      </c>
      <c r="L29" s="23">
        <f t="shared" si="5"/>
        <v>0</v>
      </c>
      <c r="M29" s="23">
        <f t="shared" si="5"/>
        <v>0</v>
      </c>
      <c r="N29" s="23">
        <f t="shared" si="5"/>
        <v>0</v>
      </c>
      <c r="O29" s="23">
        <f t="shared" si="5"/>
        <v>0</v>
      </c>
      <c r="P29" s="23" t="str">
        <f t="shared" si="5"/>
        <v/>
      </c>
      <c r="Q29" s="23" t="str">
        <f t="shared" si="5"/>
        <v/>
      </c>
      <c r="R29" s="23" t="str">
        <f t="shared" si="5"/>
        <v/>
      </c>
      <c r="S29" s="23" t="str">
        <f t="shared" si="5"/>
        <v/>
      </c>
      <c r="T29" s="23" t="str">
        <f t="shared" si="5"/>
        <v/>
      </c>
      <c r="U29" s="23" t="str">
        <f t="shared" si="5"/>
        <v/>
      </c>
      <c r="V29" s="23" t="str">
        <f t="shared" si="5"/>
        <v/>
      </c>
      <c r="W29" s="23" t="str">
        <f t="shared" si="5"/>
        <v/>
      </c>
      <c r="X29" s="23" t="str">
        <f t="shared" si="5"/>
        <v/>
      </c>
    </row>
    <row r="30" spans="1:24" x14ac:dyDescent="0.25">
      <c r="A30" s="17"/>
      <c r="B30" s="55"/>
      <c r="C30" s="55"/>
      <c r="D30" s="25"/>
      <c r="E30" s="25"/>
      <c r="F30" s="29"/>
      <c r="G30" s="25"/>
      <c r="H30" s="25"/>
      <c r="I30" s="25"/>
      <c r="J30" s="25"/>
      <c r="K30" s="25"/>
      <c r="L30" s="25"/>
      <c r="M30" s="25"/>
      <c r="N30" s="25"/>
      <c r="O30" s="25"/>
      <c r="P30" s="25"/>
      <c r="Q30" s="25"/>
      <c r="R30" s="25"/>
      <c r="S30" s="25"/>
      <c r="T30" s="25"/>
      <c r="U30" s="25"/>
      <c r="V30" s="25"/>
      <c r="W30" s="25"/>
      <c r="X30" s="25"/>
    </row>
    <row r="31" spans="1:24" s="43" customFormat="1" x14ac:dyDescent="0.25">
      <c r="B31" s="56"/>
      <c r="C31" s="57" t="s">
        <v>334</v>
      </c>
      <c r="D31" s="44">
        <v>0</v>
      </c>
      <c r="E31" s="44">
        <v>0</v>
      </c>
      <c r="F31" s="44">
        <v>0</v>
      </c>
      <c r="G31" s="44">
        <v>0</v>
      </c>
      <c r="H31" s="44">
        <v>0</v>
      </c>
      <c r="I31" s="44">
        <v>0</v>
      </c>
      <c r="J31" s="44">
        <v>0</v>
      </c>
      <c r="K31" s="44">
        <v>0</v>
      </c>
      <c r="L31" s="44">
        <v>0</v>
      </c>
      <c r="M31" s="44">
        <v>0</v>
      </c>
      <c r="N31" s="44">
        <v>0</v>
      </c>
      <c r="O31" s="44">
        <v>0</v>
      </c>
      <c r="P31" s="44">
        <v>0</v>
      </c>
      <c r="Q31" s="44">
        <v>0</v>
      </c>
      <c r="R31" s="44">
        <v>0</v>
      </c>
      <c r="S31" s="44">
        <v>0</v>
      </c>
      <c r="T31" s="44">
        <v>0</v>
      </c>
      <c r="U31" s="44">
        <v>0</v>
      </c>
      <c r="V31" s="44">
        <v>0</v>
      </c>
      <c r="W31" s="44">
        <v>0</v>
      </c>
      <c r="X31" s="44">
        <v>0</v>
      </c>
    </row>
    <row r="32" spans="1:24" s="23" customFormat="1" x14ac:dyDescent="0.25">
      <c r="B32" s="58"/>
      <c r="C32" s="57" t="s">
        <v>18</v>
      </c>
      <c r="D32" s="45">
        <v>0</v>
      </c>
      <c r="E32" s="45">
        <v>0</v>
      </c>
      <c r="F32" s="45">
        <v>0</v>
      </c>
      <c r="G32" s="45">
        <v>0</v>
      </c>
      <c r="H32" s="45">
        <v>0</v>
      </c>
      <c r="I32" s="45">
        <v>0</v>
      </c>
      <c r="J32" s="45">
        <v>0</v>
      </c>
      <c r="K32" s="45">
        <v>0</v>
      </c>
      <c r="L32" s="45">
        <v>0</v>
      </c>
      <c r="M32" s="45">
        <v>0</v>
      </c>
      <c r="N32" s="45">
        <v>0</v>
      </c>
      <c r="O32" s="45">
        <v>0</v>
      </c>
      <c r="P32" s="45">
        <v>0</v>
      </c>
      <c r="Q32" s="45">
        <v>0</v>
      </c>
      <c r="R32" s="45">
        <v>0</v>
      </c>
      <c r="S32" s="45">
        <v>0</v>
      </c>
      <c r="T32" s="45">
        <v>0</v>
      </c>
      <c r="U32" s="45">
        <v>0</v>
      </c>
      <c r="V32" s="45">
        <v>0</v>
      </c>
      <c r="W32" s="45">
        <v>0</v>
      </c>
      <c r="X32" s="45">
        <v>0</v>
      </c>
    </row>
    <row r="33" spans="1:24" x14ac:dyDescent="0.25">
      <c r="A33" s="17"/>
      <c r="B33" s="494" t="s">
        <v>19</v>
      </c>
      <c r="C33" s="494"/>
      <c r="D33" s="23">
        <f t="shared" ref="D33:X33" si="6">IF(D1="","",D31*D32)</f>
        <v>0</v>
      </c>
      <c r="E33" s="23">
        <f t="shared" si="6"/>
        <v>0</v>
      </c>
      <c r="F33" s="23">
        <f t="shared" si="6"/>
        <v>0</v>
      </c>
      <c r="G33" s="23">
        <f t="shared" si="6"/>
        <v>0</v>
      </c>
      <c r="H33" s="23">
        <f t="shared" si="6"/>
        <v>0</v>
      </c>
      <c r="I33" s="23">
        <f t="shared" si="6"/>
        <v>0</v>
      </c>
      <c r="J33" s="23">
        <f t="shared" si="6"/>
        <v>0</v>
      </c>
      <c r="K33" s="23">
        <f t="shared" si="6"/>
        <v>0</v>
      </c>
      <c r="L33" s="23">
        <f t="shared" si="6"/>
        <v>0</v>
      </c>
      <c r="M33" s="23">
        <f t="shared" si="6"/>
        <v>0</v>
      </c>
      <c r="N33" s="23">
        <f t="shared" si="6"/>
        <v>0</v>
      </c>
      <c r="O33" s="23">
        <f t="shared" si="6"/>
        <v>0</v>
      </c>
      <c r="P33" s="23" t="str">
        <f t="shared" si="6"/>
        <v/>
      </c>
      <c r="Q33" s="23" t="str">
        <f t="shared" si="6"/>
        <v/>
      </c>
      <c r="R33" s="23" t="str">
        <f t="shared" si="6"/>
        <v/>
      </c>
      <c r="S33" s="23" t="str">
        <f t="shared" si="6"/>
        <v/>
      </c>
      <c r="T33" s="23" t="str">
        <f t="shared" si="6"/>
        <v/>
      </c>
      <c r="U33" s="23" t="str">
        <f t="shared" si="6"/>
        <v/>
      </c>
      <c r="V33" s="23" t="str">
        <f t="shared" si="6"/>
        <v/>
      </c>
      <c r="W33" s="23" t="str">
        <f t="shared" si="6"/>
        <v/>
      </c>
      <c r="X33" s="23" t="str">
        <f t="shared" si="6"/>
        <v/>
      </c>
    </row>
    <row r="34" spans="1:24" x14ac:dyDescent="0.25">
      <c r="A34" s="17"/>
      <c r="B34" s="55"/>
      <c r="C34" s="55"/>
      <c r="D34" s="25"/>
      <c r="E34" s="25"/>
      <c r="F34" s="25"/>
      <c r="G34" s="25"/>
      <c r="H34" s="25"/>
      <c r="I34" s="25"/>
      <c r="J34" s="25"/>
      <c r="K34" s="25"/>
      <c r="L34" s="25"/>
      <c r="M34" s="25"/>
      <c r="N34" s="25"/>
      <c r="O34" s="25"/>
      <c r="P34" s="25"/>
      <c r="Q34" s="25"/>
      <c r="R34" s="25"/>
      <c r="S34" s="25"/>
      <c r="T34" s="25"/>
      <c r="U34" s="25"/>
      <c r="V34" s="25"/>
      <c r="W34" s="25"/>
      <c r="X34" s="25"/>
    </row>
    <row r="35" spans="1:24" s="43" customFormat="1" x14ac:dyDescent="0.25">
      <c r="B35" s="56"/>
      <c r="C35" s="57" t="s">
        <v>334</v>
      </c>
      <c r="D35" s="44">
        <v>0</v>
      </c>
      <c r="E35" s="44">
        <v>0</v>
      </c>
      <c r="F35" s="44">
        <v>0</v>
      </c>
      <c r="G35" s="44">
        <v>0</v>
      </c>
      <c r="H35" s="44">
        <v>0</v>
      </c>
      <c r="I35" s="44">
        <v>0</v>
      </c>
      <c r="J35" s="44">
        <v>0</v>
      </c>
      <c r="K35" s="44">
        <v>0</v>
      </c>
      <c r="L35" s="44">
        <v>0</v>
      </c>
      <c r="M35" s="44">
        <v>0</v>
      </c>
      <c r="N35" s="44">
        <v>0</v>
      </c>
      <c r="O35" s="44">
        <v>0</v>
      </c>
      <c r="P35" s="44">
        <v>0</v>
      </c>
      <c r="Q35" s="44">
        <v>0</v>
      </c>
      <c r="R35" s="44">
        <v>0</v>
      </c>
      <c r="S35" s="44">
        <v>0</v>
      </c>
      <c r="T35" s="44">
        <v>0</v>
      </c>
      <c r="U35" s="44">
        <v>0</v>
      </c>
      <c r="V35" s="44">
        <v>0</v>
      </c>
      <c r="W35" s="44">
        <v>0</v>
      </c>
      <c r="X35" s="44">
        <v>0</v>
      </c>
    </row>
    <row r="36" spans="1:24" s="23" customFormat="1" x14ac:dyDescent="0.25">
      <c r="B36" s="58"/>
      <c r="C36" s="59" t="s">
        <v>18</v>
      </c>
      <c r="D36" s="45">
        <v>0</v>
      </c>
      <c r="E36" s="45">
        <v>0</v>
      </c>
      <c r="F36" s="45">
        <v>0</v>
      </c>
      <c r="G36" s="45">
        <v>0</v>
      </c>
      <c r="H36" s="45">
        <v>0</v>
      </c>
      <c r="I36" s="45">
        <v>0</v>
      </c>
      <c r="J36" s="45">
        <v>0</v>
      </c>
      <c r="K36" s="45">
        <v>0</v>
      </c>
      <c r="L36" s="45">
        <v>0</v>
      </c>
      <c r="M36" s="45">
        <v>0</v>
      </c>
      <c r="N36" s="45">
        <v>0</v>
      </c>
      <c r="O36" s="45">
        <v>0</v>
      </c>
      <c r="P36" s="45">
        <v>0</v>
      </c>
      <c r="Q36" s="45">
        <v>0</v>
      </c>
      <c r="R36" s="45">
        <v>0</v>
      </c>
      <c r="S36" s="45">
        <v>0</v>
      </c>
      <c r="T36" s="45">
        <v>0</v>
      </c>
      <c r="U36" s="45">
        <v>0</v>
      </c>
      <c r="V36" s="45">
        <v>0</v>
      </c>
      <c r="W36" s="45">
        <v>0</v>
      </c>
      <c r="X36" s="45">
        <v>0</v>
      </c>
    </row>
    <row r="37" spans="1:24" x14ac:dyDescent="0.25">
      <c r="A37" s="17"/>
      <c r="B37" s="494" t="s">
        <v>19</v>
      </c>
      <c r="C37" s="494"/>
      <c r="D37" s="23">
        <f t="shared" ref="D37:X37" si="7">IF(D1="","",D35*D36)</f>
        <v>0</v>
      </c>
      <c r="E37" s="23">
        <f t="shared" si="7"/>
        <v>0</v>
      </c>
      <c r="F37" s="23">
        <f t="shared" si="7"/>
        <v>0</v>
      </c>
      <c r="G37" s="23">
        <f t="shared" si="7"/>
        <v>0</v>
      </c>
      <c r="H37" s="23">
        <f t="shared" si="7"/>
        <v>0</v>
      </c>
      <c r="I37" s="23">
        <f t="shared" si="7"/>
        <v>0</v>
      </c>
      <c r="J37" s="23">
        <f t="shared" si="7"/>
        <v>0</v>
      </c>
      <c r="K37" s="23">
        <f t="shared" si="7"/>
        <v>0</v>
      </c>
      <c r="L37" s="23">
        <f t="shared" si="7"/>
        <v>0</v>
      </c>
      <c r="M37" s="23">
        <f t="shared" si="7"/>
        <v>0</v>
      </c>
      <c r="N37" s="23">
        <f t="shared" si="7"/>
        <v>0</v>
      </c>
      <c r="O37" s="23">
        <f t="shared" si="7"/>
        <v>0</v>
      </c>
      <c r="P37" s="23" t="str">
        <f t="shared" si="7"/>
        <v/>
      </c>
      <c r="Q37" s="23" t="str">
        <f t="shared" si="7"/>
        <v/>
      </c>
      <c r="R37" s="23" t="str">
        <f t="shared" si="7"/>
        <v/>
      </c>
      <c r="S37" s="23" t="str">
        <f t="shared" si="7"/>
        <v/>
      </c>
      <c r="T37" s="23" t="str">
        <f t="shared" si="7"/>
        <v/>
      </c>
      <c r="U37" s="23" t="str">
        <f t="shared" si="7"/>
        <v/>
      </c>
      <c r="V37" s="23" t="str">
        <f t="shared" si="7"/>
        <v/>
      </c>
      <c r="W37" s="23" t="str">
        <f t="shared" si="7"/>
        <v/>
      </c>
      <c r="X37" s="23" t="str">
        <f t="shared" si="7"/>
        <v/>
      </c>
    </row>
    <row r="38" spans="1:24" x14ac:dyDescent="0.25">
      <c r="A38" s="17"/>
      <c r="B38" s="21"/>
      <c r="C38" s="21"/>
      <c r="D38" s="25"/>
      <c r="E38" s="25"/>
      <c r="F38" s="25"/>
      <c r="G38" s="25"/>
      <c r="H38" s="25"/>
      <c r="I38" s="25"/>
      <c r="J38" s="25"/>
      <c r="K38" s="25"/>
      <c r="L38" s="25"/>
      <c r="M38" s="25"/>
      <c r="N38" s="25"/>
      <c r="O38" s="25"/>
      <c r="P38" s="25"/>
      <c r="Q38" s="25"/>
      <c r="R38" s="25"/>
      <c r="S38" s="25"/>
      <c r="T38" s="25"/>
      <c r="U38" s="25"/>
      <c r="V38" s="25"/>
      <c r="W38" s="25"/>
      <c r="X38" s="25"/>
    </row>
    <row r="39" spans="1:24" s="52" customFormat="1" x14ac:dyDescent="0.25">
      <c r="B39" s="50"/>
      <c r="C39" s="53" t="s">
        <v>58</v>
      </c>
      <c r="D39" s="51">
        <f>D29+D33+D37</f>
        <v>0</v>
      </c>
      <c r="E39" s="51">
        <f t="shared" ref="E39:X39" si="8">E29+E33+E37</f>
        <v>0</v>
      </c>
      <c r="F39" s="51">
        <f t="shared" si="8"/>
        <v>0</v>
      </c>
      <c r="G39" s="51">
        <f t="shared" si="8"/>
        <v>0</v>
      </c>
      <c r="H39" s="51">
        <f t="shared" si="8"/>
        <v>0</v>
      </c>
      <c r="I39" s="51">
        <f t="shared" si="8"/>
        <v>0</v>
      </c>
      <c r="J39" s="51">
        <f t="shared" si="8"/>
        <v>0</v>
      </c>
      <c r="K39" s="51">
        <f t="shared" si="8"/>
        <v>0</v>
      </c>
      <c r="L39" s="51">
        <f t="shared" si="8"/>
        <v>0</v>
      </c>
      <c r="M39" s="51">
        <f t="shared" si="8"/>
        <v>0</v>
      </c>
      <c r="N39" s="51">
        <f t="shared" si="8"/>
        <v>0</v>
      </c>
      <c r="O39" s="51">
        <f>O29+O33+O37</f>
        <v>0</v>
      </c>
      <c r="P39" s="51" t="e">
        <f t="shared" si="8"/>
        <v>#VALUE!</v>
      </c>
      <c r="Q39" s="51" t="e">
        <f t="shared" si="8"/>
        <v>#VALUE!</v>
      </c>
      <c r="R39" s="51" t="e">
        <f t="shared" si="8"/>
        <v>#VALUE!</v>
      </c>
      <c r="S39" s="51" t="e">
        <f t="shared" si="8"/>
        <v>#VALUE!</v>
      </c>
      <c r="T39" s="51" t="e">
        <f t="shared" si="8"/>
        <v>#VALUE!</v>
      </c>
      <c r="U39" s="51" t="e">
        <f t="shared" si="8"/>
        <v>#VALUE!</v>
      </c>
      <c r="V39" s="51" t="e">
        <f t="shared" si="8"/>
        <v>#VALUE!</v>
      </c>
      <c r="W39" s="51" t="e">
        <f t="shared" si="8"/>
        <v>#VALUE!</v>
      </c>
      <c r="X39" s="51" t="e">
        <f t="shared" si="8"/>
        <v>#VALUE!</v>
      </c>
    </row>
    <row r="40" spans="1:24" x14ac:dyDescent="0.25">
      <c r="A40" s="18"/>
      <c r="B40" s="28"/>
      <c r="C40" s="28"/>
      <c r="D40" s="25"/>
      <c r="E40" s="25"/>
      <c r="F40" s="25"/>
      <c r="G40" s="25"/>
      <c r="H40" s="25"/>
      <c r="I40" s="25"/>
      <c r="J40" s="25"/>
      <c r="K40" s="25"/>
      <c r="L40" s="25"/>
      <c r="M40" s="25"/>
      <c r="N40" s="25"/>
      <c r="O40" s="25"/>
      <c r="P40" s="25"/>
      <c r="Q40" s="25"/>
      <c r="R40" s="25"/>
      <c r="S40" s="25"/>
      <c r="T40" s="25"/>
      <c r="U40" s="25"/>
      <c r="V40" s="25"/>
      <c r="W40" s="25"/>
      <c r="X40" s="25"/>
    </row>
    <row r="41" spans="1:24" x14ac:dyDescent="0.25">
      <c r="A41" s="18"/>
      <c r="B41" s="28"/>
      <c r="C41" s="28"/>
      <c r="D41" s="25"/>
      <c r="E41" s="25"/>
      <c r="F41" s="25"/>
      <c r="G41" s="25"/>
      <c r="H41" s="25"/>
      <c r="I41" s="25"/>
      <c r="J41" s="25"/>
      <c r="K41" s="25"/>
      <c r="L41" s="25"/>
      <c r="M41" s="25"/>
      <c r="N41" s="25"/>
      <c r="O41" s="25"/>
      <c r="P41" s="25"/>
      <c r="Q41" s="25"/>
      <c r="R41" s="25"/>
      <c r="S41" s="25"/>
      <c r="T41" s="25"/>
      <c r="U41" s="25"/>
      <c r="V41" s="25"/>
      <c r="W41" s="25"/>
      <c r="X41" s="25"/>
    </row>
    <row r="42" spans="1:24" x14ac:dyDescent="0.25">
      <c r="A42" s="17"/>
      <c r="B42" s="18" t="s">
        <v>59</v>
      </c>
      <c r="C42" s="28"/>
      <c r="D42" s="25"/>
      <c r="E42" s="25"/>
      <c r="F42" s="25"/>
      <c r="G42" s="25"/>
      <c r="H42" s="25"/>
      <c r="I42" s="25"/>
      <c r="J42" s="25"/>
      <c r="K42" s="25"/>
      <c r="L42" s="25"/>
      <c r="M42" s="25"/>
      <c r="N42" s="25"/>
      <c r="O42" s="25"/>
      <c r="P42" s="25"/>
      <c r="Q42" s="25"/>
      <c r="R42" s="25"/>
      <c r="S42" s="25"/>
      <c r="T42" s="25"/>
      <c r="U42" s="25"/>
      <c r="V42" s="25"/>
      <c r="W42" s="25"/>
      <c r="X42" s="25"/>
    </row>
    <row r="43" spans="1:24" x14ac:dyDescent="0.25">
      <c r="A43" s="18"/>
      <c r="B43" s="28"/>
      <c r="C43" s="28"/>
      <c r="D43" s="25"/>
      <c r="E43" s="25"/>
      <c r="F43" s="25"/>
      <c r="G43" s="25"/>
      <c r="H43" s="25"/>
      <c r="I43" s="25"/>
      <c r="J43" s="25"/>
      <c r="K43" s="25"/>
      <c r="L43" s="25"/>
      <c r="M43" s="25"/>
      <c r="N43" s="25"/>
      <c r="O43" s="25"/>
      <c r="P43" s="25"/>
      <c r="Q43" s="25"/>
      <c r="R43" s="25"/>
      <c r="S43" s="25"/>
      <c r="T43" s="25"/>
      <c r="U43" s="25"/>
      <c r="V43" s="25"/>
      <c r="W43" s="25"/>
      <c r="X43" s="25"/>
    </row>
    <row r="44" spans="1:24" x14ac:dyDescent="0.25">
      <c r="A44" s="30"/>
      <c r="B44" s="30"/>
      <c r="C44" s="31" t="s">
        <v>21</v>
      </c>
      <c r="D44" s="32">
        <v>0.35199999999999998</v>
      </c>
      <c r="E44" s="30"/>
      <c r="F44" s="30"/>
      <c r="G44" s="30"/>
      <c r="H44" s="30"/>
      <c r="I44" s="30"/>
      <c r="J44" s="30"/>
      <c r="K44" s="30"/>
      <c r="L44" s="30"/>
      <c r="M44" s="30"/>
      <c r="N44" s="30"/>
      <c r="O44" s="30"/>
      <c r="P44" s="30"/>
      <c r="Q44" s="30"/>
      <c r="R44" s="30"/>
      <c r="S44" s="30"/>
      <c r="T44" s="30"/>
      <c r="U44" s="30"/>
      <c r="V44" s="30"/>
      <c r="W44" s="30"/>
      <c r="X44" s="30"/>
    </row>
    <row r="45" spans="1:24" x14ac:dyDescent="0.25">
      <c r="B45" s="21"/>
      <c r="C45" s="55" t="s">
        <v>22</v>
      </c>
      <c r="D45" s="46">
        <v>0</v>
      </c>
      <c r="E45" s="46">
        <v>0</v>
      </c>
      <c r="F45" s="46">
        <v>0</v>
      </c>
      <c r="G45" s="46">
        <v>0</v>
      </c>
      <c r="H45" s="46">
        <v>0</v>
      </c>
      <c r="I45" s="46">
        <v>0</v>
      </c>
      <c r="J45" s="46">
        <v>0</v>
      </c>
      <c r="K45" s="46">
        <v>0</v>
      </c>
      <c r="L45" s="46">
        <v>0</v>
      </c>
      <c r="M45" s="46">
        <v>0</v>
      </c>
      <c r="N45" s="46">
        <v>0</v>
      </c>
      <c r="O45" s="46">
        <v>0</v>
      </c>
      <c r="P45" s="46">
        <v>0</v>
      </c>
      <c r="Q45" s="46">
        <v>0</v>
      </c>
      <c r="R45" s="46">
        <v>0</v>
      </c>
      <c r="S45" s="46">
        <v>0</v>
      </c>
      <c r="T45" s="46">
        <v>0</v>
      </c>
      <c r="U45" s="46">
        <v>0</v>
      </c>
      <c r="V45" s="46">
        <v>0</v>
      </c>
      <c r="W45" s="46">
        <v>0</v>
      </c>
      <c r="X45" s="46">
        <v>0</v>
      </c>
    </row>
    <row r="46" spans="1:24" x14ac:dyDescent="0.25">
      <c r="B46" s="21"/>
      <c r="C46" s="55" t="s">
        <v>29</v>
      </c>
      <c r="D46" s="41">
        <v>0</v>
      </c>
      <c r="E46" s="41">
        <v>0</v>
      </c>
      <c r="F46" s="41">
        <v>0</v>
      </c>
      <c r="G46" s="41">
        <v>0</v>
      </c>
      <c r="H46" s="41">
        <v>0</v>
      </c>
      <c r="I46" s="41">
        <v>0</v>
      </c>
      <c r="J46" s="41">
        <v>0</v>
      </c>
      <c r="K46" s="41">
        <v>0</v>
      </c>
      <c r="L46" s="41">
        <v>0</v>
      </c>
      <c r="M46" s="41">
        <v>0</v>
      </c>
      <c r="N46" s="41">
        <v>0</v>
      </c>
      <c r="O46" s="41">
        <v>0</v>
      </c>
      <c r="P46" s="41">
        <v>0</v>
      </c>
      <c r="Q46" s="41">
        <v>0</v>
      </c>
      <c r="R46" s="41">
        <v>0</v>
      </c>
      <c r="S46" s="41">
        <v>0</v>
      </c>
      <c r="T46" s="41">
        <v>0</v>
      </c>
      <c r="U46" s="41">
        <v>0</v>
      </c>
      <c r="V46" s="41">
        <v>0</v>
      </c>
      <c r="W46" s="41">
        <v>0</v>
      </c>
      <c r="X46" s="41">
        <v>0</v>
      </c>
    </row>
    <row r="47" spans="1:24" x14ac:dyDescent="0.25">
      <c r="B47" s="21"/>
      <c r="C47" s="33" t="str">
        <f>"Ročné odvody zamestnávateľa "&amp;TEXT(D44,"0,0%")</f>
        <v>Ročné odvody zamestnávateľa 35,2%</v>
      </c>
      <c r="D47" s="23">
        <f t="shared" ref="D47:X47" si="9">IF(D13="","",D45*D46*12*$D$44)</f>
        <v>0</v>
      </c>
      <c r="E47" s="23">
        <f t="shared" si="9"/>
        <v>0</v>
      </c>
      <c r="F47" s="23">
        <f t="shared" si="9"/>
        <v>0</v>
      </c>
      <c r="G47" s="23">
        <f t="shared" si="9"/>
        <v>0</v>
      </c>
      <c r="H47" s="23">
        <f t="shared" si="9"/>
        <v>0</v>
      </c>
      <c r="I47" s="23">
        <f t="shared" si="9"/>
        <v>0</v>
      </c>
      <c r="J47" s="23">
        <f t="shared" si="9"/>
        <v>0</v>
      </c>
      <c r="K47" s="23">
        <f t="shared" si="9"/>
        <v>0</v>
      </c>
      <c r="L47" s="23">
        <f t="shared" si="9"/>
        <v>0</v>
      </c>
      <c r="M47" s="23">
        <f t="shared" si="9"/>
        <v>0</v>
      </c>
      <c r="N47" s="23">
        <f t="shared" si="9"/>
        <v>0</v>
      </c>
      <c r="O47" s="23">
        <f t="shared" si="9"/>
        <v>0</v>
      </c>
      <c r="P47" s="23" t="str">
        <f t="shared" si="9"/>
        <v/>
      </c>
      <c r="Q47" s="23" t="str">
        <f t="shared" si="9"/>
        <v/>
      </c>
      <c r="R47" s="23" t="str">
        <f t="shared" si="9"/>
        <v/>
      </c>
      <c r="S47" s="23" t="str">
        <f t="shared" si="9"/>
        <v/>
      </c>
      <c r="T47" s="23" t="str">
        <f t="shared" si="9"/>
        <v/>
      </c>
      <c r="U47" s="23" t="str">
        <f t="shared" si="9"/>
        <v/>
      </c>
      <c r="V47" s="23" t="str">
        <f t="shared" si="9"/>
        <v/>
      </c>
      <c r="W47" s="23" t="str">
        <f t="shared" si="9"/>
        <v/>
      </c>
      <c r="X47" s="23" t="str">
        <f t="shared" si="9"/>
        <v/>
      </c>
    </row>
    <row r="48" spans="1:24" x14ac:dyDescent="0.25">
      <c r="B48" s="21"/>
      <c r="C48" s="33" t="s">
        <v>28</v>
      </c>
      <c r="D48" s="23">
        <f>(D45*D46)*12</f>
        <v>0</v>
      </c>
      <c r="E48" s="23">
        <f>(E45*E46)*12</f>
        <v>0</v>
      </c>
      <c r="F48" s="23">
        <f t="shared" ref="F48:X48" si="10">(F45*F46)*12</f>
        <v>0</v>
      </c>
      <c r="G48" s="23">
        <f t="shared" si="10"/>
        <v>0</v>
      </c>
      <c r="H48" s="23">
        <f t="shared" si="10"/>
        <v>0</v>
      </c>
      <c r="I48" s="23">
        <f t="shared" si="10"/>
        <v>0</v>
      </c>
      <c r="J48" s="23">
        <f t="shared" si="10"/>
        <v>0</v>
      </c>
      <c r="K48" s="23">
        <f t="shared" si="10"/>
        <v>0</v>
      </c>
      <c r="L48" s="23">
        <f t="shared" si="10"/>
        <v>0</v>
      </c>
      <c r="M48" s="23">
        <f t="shared" si="10"/>
        <v>0</v>
      </c>
      <c r="N48" s="23">
        <f t="shared" si="10"/>
        <v>0</v>
      </c>
      <c r="O48" s="23">
        <f t="shared" si="10"/>
        <v>0</v>
      </c>
      <c r="P48" s="23">
        <f t="shared" si="10"/>
        <v>0</v>
      </c>
      <c r="Q48" s="23">
        <f t="shared" si="10"/>
        <v>0</v>
      </c>
      <c r="R48" s="23">
        <f t="shared" si="10"/>
        <v>0</v>
      </c>
      <c r="S48" s="23">
        <f t="shared" si="10"/>
        <v>0</v>
      </c>
      <c r="T48" s="23">
        <f t="shared" si="10"/>
        <v>0</v>
      </c>
      <c r="U48" s="23">
        <f t="shared" si="10"/>
        <v>0</v>
      </c>
      <c r="V48" s="23">
        <f t="shared" si="10"/>
        <v>0</v>
      </c>
      <c r="W48" s="23">
        <f t="shared" si="10"/>
        <v>0</v>
      </c>
      <c r="X48" s="23">
        <f t="shared" si="10"/>
        <v>0</v>
      </c>
    </row>
    <row r="49" spans="1:24" x14ac:dyDescent="0.25">
      <c r="B49" s="21"/>
      <c r="C49" s="33"/>
      <c r="D49" s="23"/>
      <c r="E49" s="23"/>
      <c r="F49" s="23"/>
      <c r="G49" s="23"/>
      <c r="H49" s="23"/>
      <c r="I49" s="23"/>
      <c r="J49" s="23"/>
      <c r="K49" s="23"/>
      <c r="L49" s="23"/>
      <c r="M49" s="23"/>
      <c r="N49" s="23"/>
      <c r="O49" s="23"/>
      <c r="P49" s="23"/>
      <c r="Q49" s="23"/>
      <c r="R49" s="23"/>
      <c r="S49" s="23"/>
      <c r="T49" s="23"/>
      <c r="U49" s="23"/>
      <c r="V49" s="23"/>
      <c r="W49" s="23"/>
      <c r="X49" s="23"/>
    </row>
    <row r="50" spans="1:24" s="52" customFormat="1" x14ac:dyDescent="0.25">
      <c r="A50" s="49"/>
      <c r="B50" s="50"/>
      <c r="C50" s="53" t="s">
        <v>23</v>
      </c>
      <c r="D50" s="51">
        <f>((D45*D46)*12)*(1+$D$44)</f>
        <v>0</v>
      </c>
      <c r="E50" s="51">
        <f>((E45*E46)*12)*(1+$D$44)</f>
        <v>0</v>
      </c>
      <c r="F50" s="51">
        <f>((F45*F46)*12)*(1+$D$44)</f>
        <v>0</v>
      </c>
      <c r="G50" s="51">
        <f t="shared" ref="G50:X50" si="11">((G45*G46)*12)*(1+$D$44)</f>
        <v>0</v>
      </c>
      <c r="H50" s="51">
        <f t="shared" si="11"/>
        <v>0</v>
      </c>
      <c r="I50" s="51">
        <f t="shared" si="11"/>
        <v>0</v>
      </c>
      <c r="J50" s="51">
        <f t="shared" si="11"/>
        <v>0</v>
      </c>
      <c r="K50" s="51">
        <f t="shared" si="11"/>
        <v>0</v>
      </c>
      <c r="L50" s="51">
        <f t="shared" si="11"/>
        <v>0</v>
      </c>
      <c r="M50" s="51">
        <f t="shared" si="11"/>
        <v>0</v>
      </c>
      <c r="N50" s="51">
        <f t="shared" si="11"/>
        <v>0</v>
      </c>
      <c r="O50" s="51">
        <f t="shared" si="11"/>
        <v>0</v>
      </c>
      <c r="P50" s="51">
        <f t="shared" si="11"/>
        <v>0</v>
      </c>
      <c r="Q50" s="51">
        <f t="shared" si="11"/>
        <v>0</v>
      </c>
      <c r="R50" s="51">
        <f t="shared" si="11"/>
        <v>0</v>
      </c>
      <c r="S50" s="51">
        <f t="shared" si="11"/>
        <v>0</v>
      </c>
      <c r="T50" s="51">
        <f t="shared" si="11"/>
        <v>0</v>
      </c>
      <c r="U50" s="51">
        <f t="shared" si="11"/>
        <v>0</v>
      </c>
      <c r="V50" s="51">
        <f t="shared" si="11"/>
        <v>0</v>
      </c>
      <c r="W50" s="51">
        <f t="shared" si="11"/>
        <v>0</v>
      </c>
      <c r="X50" s="51">
        <f t="shared" si="11"/>
        <v>0</v>
      </c>
    </row>
    <row r="51" spans="1:24" x14ac:dyDescent="0.25">
      <c r="A51" s="18"/>
      <c r="B51" s="28"/>
      <c r="C51" s="28"/>
      <c r="D51" s="25"/>
      <c r="E51" s="25"/>
      <c r="F51" s="25"/>
      <c r="G51" s="25"/>
      <c r="H51" s="25"/>
      <c r="I51" s="25"/>
      <c r="J51" s="25"/>
      <c r="K51" s="25"/>
      <c r="L51" s="25"/>
      <c r="M51" s="25"/>
      <c r="N51" s="25"/>
      <c r="O51" s="25"/>
      <c r="P51" s="25"/>
      <c r="Q51" s="25"/>
      <c r="R51" s="25"/>
      <c r="S51" s="25"/>
      <c r="T51" s="25"/>
      <c r="U51" s="25"/>
      <c r="V51" s="25"/>
      <c r="W51" s="25"/>
      <c r="X51" s="25"/>
    </row>
    <row r="52" spans="1:24" s="6" customFormat="1" ht="13.8" x14ac:dyDescent="0.25">
      <c r="B52" s="34" t="s">
        <v>24</v>
      </c>
      <c r="C52" s="35"/>
      <c r="D52" s="45">
        <v>0</v>
      </c>
      <c r="E52" s="45">
        <v>0</v>
      </c>
      <c r="F52" s="45">
        <v>0</v>
      </c>
      <c r="G52" s="45">
        <v>0</v>
      </c>
      <c r="H52" s="45">
        <v>0</v>
      </c>
      <c r="I52" s="45">
        <v>0</v>
      </c>
      <c r="J52" s="45">
        <v>0</v>
      </c>
      <c r="K52" s="45">
        <v>0</v>
      </c>
      <c r="L52" s="45">
        <v>0</v>
      </c>
      <c r="M52" s="45">
        <v>0</v>
      </c>
      <c r="N52" s="45">
        <v>0</v>
      </c>
      <c r="O52" s="45">
        <v>0</v>
      </c>
      <c r="P52" s="45">
        <v>0</v>
      </c>
      <c r="Q52" s="45">
        <v>0</v>
      </c>
      <c r="R52" s="45">
        <v>0</v>
      </c>
      <c r="S52" s="45">
        <v>0</v>
      </c>
      <c r="T52" s="45">
        <v>0</v>
      </c>
      <c r="U52" s="45">
        <v>0</v>
      </c>
      <c r="V52" s="45">
        <v>0</v>
      </c>
      <c r="W52" s="45">
        <v>0</v>
      </c>
      <c r="X52" s="45">
        <v>0</v>
      </c>
    </row>
    <row r="53" spans="1:24" x14ac:dyDescent="0.25">
      <c r="D53" s="25"/>
      <c r="E53" s="25"/>
      <c r="F53" s="22"/>
      <c r="G53" s="22"/>
      <c r="H53" s="22"/>
      <c r="I53" s="22"/>
      <c r="J53" s="22"/>
      <c r="K53" s="22"/>
      <c r="L53" s="22"/>
      <c r="M53" s="22"/>
      <c r="N53" s="22"/>
      <c r="O53" s="22"/>
      <c r="P53" s="22"/>
      <c r="Q53" s="22"/>
      <c r="R53" s="22"/>
      <c r="S53" s="22"/>
      <c r="T53" s="22"/>
      <c r="U53" s="22"/>
      <c r="V53" s="22"/>
      <c r="W53" s="22"/>
      <c r="X53" s="22"/>
    </row>
    <row r="54" spans="1:24" x14ac:dyDescent="0.25">
      <c r="A54" s="17"/>
      <c r="B54" s="36" t="s">
        <v>332</v>
      </c>
      <c r="C54" s="38"/>
      <c r="D54" s="45">
        <v>0</v>
      </c>
      <c r="E54" s="45">
        <v>0</v>
      </c>
      <c r="F54" s="45">
        <v>0</v>
      </c>
      <c r="G54" s="45">
        <v>0</v>
      </c>
      <c r="H54" s="45">
        <v>0</v>
      </c>
      <c r="I54" s="45">
        <v>0</v>
      </c>
      <c r="J54" s="45">
        <v>0</v>
      </c>
      <c r="K54" s="45">
        <v>0</v>
      </c>
      <c r="L54" s="45">
        <v>0</v>
      </c>
      <c r="M54" s="45">
        <v>0</v>
      </c>
      <c r="N54" s="45">
        <v>0</v>
      </c>
      <c r="O54" s="45">
        <v>0</v>
      </c>
      <c r="P54" s="45">
        <v>0</v>
      </c>
      <c r="Q54" s="45">
        <v>0</v>
      </c>
      <c r="R54" s="45">
        <v>0</v>
      </c>
      <c r="S54" s="45">
        <v>0</v>
      </c>
      <c r="T54" s="45">
        <v>0</v>
      </c>
      <c r="U54" s="45">
        <v>0</v>
      </c>
      <c r="V54" s="45">
        <v>0</v>
      </c>
      <c r="W54" s="45">
        <v>0</v>
      </c>
      <c r="X54" s="45">
        <v>0</v>
      </c>
    </row>
    <row r="55" spans="1:24" x14ac:dyDescent="0.25">
      <c r="D55" s="25"/>
      <c r="E55" s="25"/>
      <c r="F55" s="25"/>
      <c r="G55" s="25"/>
      <c r="H55" s="25"/>
      <c r="I55" s="25"/>
      <c r="J55" s="25"/>
      <c r="K55" s="25"/>
      <c r="L55" s="25"/>
      <c r="M55" s="25"/>
      <c r="N55" s="25"/>
      <c r="O55" s="25"/>
      <c r="P55" s="25"/>
      <c r="Q55" s="25"/>
      <c r="R55" s="25"/>
      <c r="S55" s="25"/>
      <c r="T55" s="25"/>
      <c r="U55" s="25"/>
      <c r="V55" s="25"/>
      <c r="W55" s="25"/>
      <c r="X55" s="25"/>
    </row>
    <row r="56" spans="1:24" x14ac:dyDescent="0.25">
      <c r="A56" s="17"/>
      <c r="B56" s="18" t="s">
        <v>25</v>
      </c>
      <c r="C56" s="28"/>
      <c r="D56" s="45">
        <v>0</v>
      </c>
      <c r="E56" s="45">
        <v>0</v>
      </c>
      <c r="F56" s="45">
        <v>0</v>
      </c>
      <c r="G56" s="45">
        <v>0</v>
      </c>
      <c r="H56" s="45">
        <v>0</v>
      </c>
      <c r="I56" s="45">
        <v>0</v>
      </c>
      <c r="J56" s="45">
        <v>0</v>
      </c>
      <c r="K56" s="45">
        <v>0</v>
      </c>
      <c r="L56" s="45">
        <v>0</v>
      </c>
      <c r="M56" s="45">
        <v>0</v>
      </c>
      <c r="N56" s="45">
        <v>0</v>
      </c>
      <c r="O56" s="45">
        <v>0</v>
      </c>
      <c r="P56" s="45">
        <v>0</v>
      </c>
      <c r="Q56" s="45">
        <v>0</v>
      </c>
      <c r="R56" s="45">
        <v>0</v>
      </c>
      <c r="S56" s="45">
        <v>0</v>
      </c>
      <c r="T56" s="45">
        <v>0</v>
      </c>
      <c r="U56" s="45">
        <v>0</v>
      </c>
      <c r="V56" s="45">
        <v>0</v>
      </c>
      <c r="W56" s="45">
        <v>0</v>
      </c>
      <c r="X56" s="45">
        <v>0</v>
      </c>
    </row>
    <row r="57" spans="1:24" x14ac:dyDescent="0.25">
      <c r="D57" s="25"/>
      <c r="E57" s="25"/>
      <c r="F57" s="22"/>
      <c r="G57" s="22"/>
      <c r="H57" s="22"/>
      <c r="I57" s="22"/>
      <c r="J57" s="22"/>
      <c r="K57" s="22"/>
      <c r="L57" s="22"/>
      <c r="M57" s="22"/>
      <c r="N57" s="22"/>
      <c r="O57" s="22"/>
      <c r="P57" s="22"/>
      <c r="Q57" s="22"/>
      <c r="R57" s="22"/>
      <c r="S57" s="22"/>
      <c r="T57" s="22"/>
      <c r="U57" s="22"/>
      <c r="V57" s="22"/>
      <c r="W57" s="22"/>
      <c r="X57" s="22"/>
    </row>
    <row r="58" spans="1:24" x14ac:dyDescent="0.25">
      <c r="A58" s="17"/>
      <c r="B58" s="18" t="s">
        <v>335</v>
      </c>
      <c r="C58" s="37"/>
      <c r="D58" s="45">
        <v>0</v>
      </c>
      <c r="E58" s="45">
        <v>0</v>
      </c>
      <c r="F58" s="45">
        <v>0</v>
      </c>
      <c r="G58" s="45">
        <v>0</v>
      </c>
      <c r="H58" s="45">
        <v>0</v>
      </c>
      <c r="I58" s="45">
        <v>0</v>
      </c>
      <c r="J58" s="45">
        <v>0</v>
      </c>
      <c r="K58" s="45">
        <v>0</v>
      </c>
      <c r="L58" s="45">
        <v>0</v>
      </c>
      <c r="M58" s="45">
        <v>0</v>
      </c>
      <c r="N58" s="45">
        <v>0</v>
      </c>
      <c r="O58" s="45">
        <v>0</v>
      </c>
      <c r="P58" s="45">
        <v>0</v>
      </c>
      <c r="Q58" s="45">
        <v>0</v>
      </c>
      <c r="R58" s="45">
        <v>0</v>
      </c>
      <c r="S58" s="45">
        <v>0</v>
      </c>
      <c r="T58" s="45">
        <v>0</v>
      </c>
      <c r="U58" s="45">
        <v>0</v>
      </c>
      <c r="V58" s="45">
        <v>0</v>
      </c>
      <c r="W58" s="45">
        <v>0</v>
      </c>
      <c r="X58" s="45">
        <v>0</v>
      </c>
    </row>
    <row r="59" spans="1:24" x14ac:dyDescent="0.25">
      <c r="D59" s="25"/>
      <c r="E59" s="25"/>
      <c r="F59" s="25"/>
      <c r="G59" s="25"/>
      <c r="H59" s="25"/>
      <c r="I59" s="25"/>
      <c r="J59" s="25"/>
      <c r="K59" s="25"/>
      <c r="L59" s="25"/>
      <c r="M59" s="25"/>
      <c r="N59" s="25"/>
      <c r="O59" s="25"/>
      <c r="P59" s="25"/>
      <c r="Q59" s="25"/>
      <c r="R59" s="25"/>
      <c r="S59" s="25"/>
      <c r="T59" s="25"/>
      <c r="U59" s="25"/>
      <c r="V59" s="25"/>
      <c r="W59" s="25"/>
      <c r="X59" s="25"/>
    </row>
    <row r="60" spans="1:24" x14ac:dyDescent="0.25">
      <c r="A60" s="17"/>
      <c r="B60" s="36" t="s">
        <v>26</v>
      </c>
      <c r="C60" s="38"/>
      <c r="D60" s="45">
        <v>0</v>
      </c>
      <c r="E60" s="45">
        <v>0</v>
      </c>
      <c r="F60" s="45">
        <v>0</v>
      </c>
      <c r="G60" s="45">
        <v>0</v>
      </c>
      <c r="H60" s="45">
        <v>0</v>
      </c>
      <c r="I60" s="45">
        <v>0</v>
      </c>
      <c r="J60" s="45">
        <v>0</v>
      </c>
      <c r="K60" s="45">
        <v>0</v>
      </c>
      <c r="L60" s="45">
        <v>0</v>
      </c>
      <c r="M60" s="45">
        <v>0</v>
      </c>
      <c r="N60" s="45">
        <v>0</v>
      </c>
      <c r="O60" s="45">
        <v>0</v>
      </c>
      <c r="P60" s="45">
        <v>0</v>
      </c>
      <c r="Q60" s="45">
        <v>0</v>
      </c>
      <c r="R60" s="45">
        <v>0</v>
      </c>
      <c r="S60" s="45">
        <v>0</v>
      </c>
      <c r="T60" s="45">
        <v>0</v>
      </c>
      <c r="U60" s="45">
        <v>0</v>
      </c>
      <c r="V60" s="45">
        <v>0</v>
      </c>
      <c r="W60" s="45">
        <v>0</v>
      </c>
      <c r="X60" s="45">
        <v>0</v>
      </c>
    </row>
    <row r="61" spans="1:24" x14ac:dyDescent="0.25">
      <c r="D61" s="25"/>
      <c r="E61" s="25"/>
      <c r="F61" s="25"/>
      <c r="G61" s="25"/>
      <c r="H61" s="25"/>
      <c r="I61" s="25"/>
      <c r="J61" s="25"/>
      <c r="K61" s="25"/>
      <c r="L61" s="25"/>
      <c r="M61" s="25"/>
      <c r="N61" s="25"/>
      <c r="O61" s="25"/>
      <c r="P61" s="25"/>
      <c r="Q61" s="25"/>
      <c r="R61" s="25"/>
      <c r="S61" s="25"/>
      <c r="T61" s="25"/>
      <c r="U61" s="25"/>
      <c r="V61" s="25"/>
      <c r="W61" s="25"/>
      <c r="X61" s="25"/>
    </row>
    <row r="62" spans="1:24" x14ac:dyDescent="0.25">
      <c r="A62" s="17"/>
      <c r="B62" s="36" t="s">
        <v>27</v>
      </c>
      <c r="C62" s="38"/>
      <c r="D62" s="45">
        <v>0</v>
      </c>
      <c r="E62" s="45">
        <v>0</v>
      </c>
      <c r="F62" s="45">
        <v>0</v>
      </c>
      <c r="G62" s="45">
        <v>0</v>
      </c>
      <c r="H62" s="45">
        <v>0</v>
      </c>
      <c r="I62" s="45">
        <v>0</v>
      </c>
      <c r="J62" s="45">
        <v>0</v>
      </c>
      <c r="K62" s="45">
        <v>0</v>
      </c>
      <c r="L62" s="45">
        <v>0</v>
      </c>
      <c r="M62" s="45">
        <v>0</v>
      </c>
      <c r="N62" s="45">
        <v>0</v>
      </c>
      <c r="O62" s="45">
        <v>0</v>
      </c>
      <c r="P62" s="45">
        <v>0</v>
      </c>
      <c r="Q62" s="45">
        <v>0</v>
      </c>
      <c r="R62" s="45">
        <v>0</v>
      </c>
      <c r="S62" s="45">
        <v>0</v>
      </c>
      <c r="T62" s="45">
        <v>0</v>
      </c>
      <c r="U62" s="45">
        <v>0</v>
      </c>
      <c r="V62" s="45">
        <v>0</v>
      </c>
      <c r="W62" s="45">
        <v>0</v>
      </c>
      <c r="X62" s="45">
        <v>0</v>
      </c>
    </row>
    <row r="63" spans="1:24" x14ac:dyDescent="0.25">
      <c r="D63" s="25"/>
      <c r="E63" s="25"/>
      <c r="F63" s="25"/>
      <c r="G63" s="25"/>
      <c r="H63" s="25"/>
      <c r="I63" s="25"/>
      <c r="J63" s="25"/>
      <c r="K63" s="25"/>
      <c r="L63" s="25"/>
      <c r="M63" s="25"/>
      <c r="N63" s="25"/>
      <c r="O63" s="25"/>
      <c r="P63" s="25"/>
      <c r="Q63" s="25"/>
      <c r="R63" s="25"/>
      <c r="S63" s="25"/>
      <c r="T63" s="25"/>
      <c r="U63" s="25"/>
      <c r="V63" s="25"/>
      <c r="W63" s="25"/>
      <c r="X63" s="25"/>
    </row>
    <row r="64" spans="1:24" x14ac:dyDescent="0.25">
      <c r="A64" s="18" t="s">
        <v>61</v>
      </c>
      <c r="B64" s="28"/>
      <c r="C64" s="28"/>
      <c r="D64" s="39">
        <f>IF(D1="","",D23+D39+D50+D52+D56+D58+D60+D62+D54)</f>
        <v>0</v>
      </c>
      <c r="E64" s="39">
        <f t="shared" ref="E64:O64" si="12">IF(E1="","",E23+E39+E50+E52+E56+E58+E60+E62+E54)</f>
        <v>0</v>
      </c>
      <c r="F64" s="39">
        <f t="shared" si="12"/>
        <v>0</v>
      </c>
      <c r="G64" s="39">
        <f t="shared" si="12"/>
        <v>0</v>
      </c>
      <c r="H64" s="39">
        <f t="shared" si="12"/>
        <v>0</v>
      </c>
      <c r="I64" s="39">
        <f t="shared" si="12"/>
        <v>0</v>
      </c>
      <c r="J64" s="39">
        <f t="shared" si="12"/>
        <v>0</v>
      </c>
      <c r="K64" s="39">
        <f t="shared" si="12"/>
        <v>0</v>
      </c>
      <c r="L64" s="39">
        <f t="shared" si="12"/>
        <v>0</v>
      </c>
      <c r="M64" s="39">
        <f t="shared" si="12"/>
        <v>0</v>
      </c>
      <c r="N64" s="39">
        <f t="shared" si="12"/>
        <v>0</v>
      </c>
      <c r="O64" s="39">
        <f t="shared" si="12"/>
        <v>0</v>
      </c>
      <c r="P64" s="39" t="str">
        <f>IF(P1="","",P23+P39+P50+P52+P56+P58+P60+P62+#REF!+P54+#REF!)</f>
        <v/>
      </c>
      <c r="Q64" s="39" t="str">
        <f>IF(Q1="","",Q23+Q39+Q50+Q52+Q56+Q58+Q60+Q62+#REF!+Q54+#REF!)</f>
        <v/>
      </c>
      <c r="R64" s="39" t="str">
        <f>IF(R1="","",R23+R39+R50+R52+R56+R58+R60+R62+#REF!+R54+#REF!)</f>
        <v/>
      </c>
      <c r="S64" s="39" t="str">
        <f>IF(S1="","",S23+S39+S50+S52+S56+S58+S60+S62+#REF!+S54+#REF!)</f>
        <v/>
      </c>
      <c r="T64" s="39" t="str">
        <f>IF(T1="","",T23+T39+T50+T52+T56+T58+T60+T62+#REF!+T54+#REF!)</f>
        <v/>
      </c>
      <c r="U64" s="39" t="str">
        <f>IF(U1="","",U23+U39+U50+U52+U56+U58+U60+U62+#REF!+U54+#REF!)</f>
        <v/>
      </c>
      <c r="V64" s="39" t="str">
        <f>IF(V1="","",V23+V39+V50+V52+V56+V58+V60+V62+#REF!+V54+#REF!)</f>
        <v/>
      </c>
      <c r="W64" s="39" t="str">
        <f>IF(W1="","",W23+W39+W50+W52+W56+W58+W60+W62+#REF!+W54+#REF!)</f>
        <v/>
      </c>
      <c r="X64" s="39" t="str">
        <f>IF(X1="","",X23+X39+X50+X52+X56+X58+X60+X62+#REF!+X54+#REF!)</f>
        <v/>
      </c>
    </row>
    <row r="137" spans="1:24" s="40" customFormat="1" x14ac:dyDescent="0.25">
      <c r="A137" s="20"/>
      <c r="B137" s="15"/>
      <c r="C137" s="15"/>
      <c r="D137" s="17"/>
      <c r="E137" s="17"/>
      <c r="F137" s="17"/>
      <c r="G137" s="17"/>
      <c r="H137" s="17"/>
      <c r="I137" s="17"/>
      <c r="J137" s="17"/>
      <c r="K137" s="17"/>
      <c r="L137" s="17"/>
      <c r="M137" s="17"/>
      <c r="N137" s="17"/>
      <c r="O137" s="17"/>
      <c r="P137" s="17"/>
      <c r="Q137" s="17"/>
      <c r="R137" s="17"/>
      <c r="S137" s="17"/>
      <c r="T137" s="17"/>
      <c r="U137" s="17"/>
      <c r="V137" s="17"/>
      <c r="W137" s="17"/>
      <c r="X137" s="17"/>
    </row>
    <row r="149" spans="1:24" s="30" customFormat="1" ht="12.75" hidden="1" customHeight="1" x14ac:dyDescent="0.25">
      <c r="A149" s="20"/>
      <c r="B149" s="15"/>
      <c r="C149" s="15"/>
      <c r="D149" s="17"/>
      <c r="E149" s="17"/>
      <c r="F149" s="17"/>
      <c r="G149" s="17"/>
      <c r="H149" s="17"/>
      <c r="I149" s="17"/>
      <c r="J149" s="17"/>
      <c r="K149" s="17"/>
      <c r="L149" s="17"/>
      <c r="M149" s="17"/>
      <c r="N149" s="17"/>
      <c r="O149" s="17"/>
      <c r="P149" s="17"/>
      <c r="Q149" s="17"/>
      <c r="R149" s="17"/>
      <c r="S149" s="17"/>
      <c r="T149" s="17"/>
      <c r="U149" s="17"/>
      <c r="V149" s="17"/>
      <c r="W149" s="17"/>
      <c r="X149" s="17"/>
    </row>
    <row r="166" spans="1:24" s="40" customFormat="1" x14ac:dyDescent="0.25">
      <c r="A166" s="20"/>
      <c r="B166" s="15"/>
      <c r="C166" s="15"/>
      <c r="D166" s="17"/>
      <c r="E166" s="17"/>
      <c r="F166" s="17"/>
      <c r="G166" s="17"/>
      <c r="H166" s="17"/>
      <c r="I166" s="17"/>
      <c r="J166" s="17"/>
      <c r="K166" s="17"/>
      <c r="L166" s="17"/>
      <c r="M166" s="17"/>
      <c r="N166" s="17"/>
      <c r="O166" s="17"/>
      <c r="P166" s="17"/>
      <c r="Q166" s="17"/>
      <c r="R166" s="17"/>
      <c r="S166" s="17"/>
      <c r="T166" s="17"/>
      <c r="U166" s="17"/>
      <c r="V166" s="17"/>
      <c r="W166" s="17"/>
      <c r="X166" s="17"/>
    </row>
  </sheetData>
  <mergeCells count="7">
    <mergeCell ref="B33:C33"/>
    <mergeCell ref="B37:C37"/>
    <mergeCell ref="B9:C9"/>
    <mergeCell ref="B13:C13"/>
    <mergeCell ref="B17:C17"/>
    <mergeCell ref="B21:C21"/>
    <mergeCell ref="B29:C29"/>
  </mergeCells>
  <conditionalFormatting sqref="O65:O166 P2:Q44 O2:O6 O47:O53 O9:O26 O29:O30 O33:O34 O37:O44 P47:Q166 R2:X166 O55:O63">
    <cfRule type="expression" dxfId="29" priority="8">
      <formula>O$1=""</formula>
    </cfRule>
  </conditionalFormatting>
  <conditionalFormatting sqref="Q45:Q46">
    <cfRule type="expression" dxfId="28" priority="7">
      <formula>Q$1=""</formula>
    </cfRule>
  </conditionalFormatting>
  <conditionalFormatting sqref="P45:P46">
    <cfRule type="expression" dxfId="27" priority="6">
      <formula>P$1=""</formula>
    </cfRule>
  </conditionalFormatting>
  <conditionalFormatting sqref="O7:O8">
    <cfRule type="expression" dxfId="26" priority="4">
      <formula>O$1=""</formula>
    </cfRule>
  </conditionalFormatting>
  <conditionalFormatting sqref="O27:O28">
    <cfRule type="expression" dxfId="25" priority="3">
      <formula>O$1=""</formula>
    </cfRule>
  </conditionalFormatting>
  <conditionalFormatting sqref="O31:O32">
    <cfRule type="expression" dxfId="24" priority="2">
      <formula>O$1=""</formula>
    </cfRule>
  </conditionalFormatting>
  <conditionalFormatting sqref="O35:O36">
    <cfRule type="expression" dxfId="23" priority="1">
      <formula>O$1=""</formula>
    </cfRule>
  </conditionalFormatting>
  <pageMargins left="0.70866141732283472" right="0.70866141732283472" top="0.78740157480314965" bottom="0.78740157480314965" header="0.31496062992125984" footer="0.31496062992125984"/>
  <pageSetup paperSize="9" scale="50" fitToWidth="0" fitToHeight="0" orientation="portrait" r:id="rId1"/>
  <headerFooter>
    <oddHeader>&amp;L Príloha č. 3a - Finančná analýza, tabuľková časť&amp;RAktualizovaná verzia zo dňa 30.3.2017</oddHeader>
  </headerFooter>
  <ignoredErrors>
    <ignoredError sqref="O23:X26 O29:X30 P27:X28 O33:X34 P31:X32 O37:X39 P35:X36" evalError="1"/>
    <ignoredError sqref="D1:P1" unlockedFormula="1"/>
  </ignoredErrors>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6"/>
  <dimension ref="A1:Y40"/>
  <sheetViews>
    <sheetView zoomScaleNormal="100" workbookViewId="0">
      <selection activeCell="D5" sqref="D5"/>
    </sheetView>
  </sheetViews>
  <sheetFormatPr defaultColWidth="9.109375" defaultRowHeight="13.8" x14ac:dyDescent="0.3"/>
  <cols>
    <col min="1" max="1" width="8.109375" style="11" customWidth="1"/>
    <col min="2" max="2" width="6.44140625" style="11" customWidth="1"/>
    <col min="3" max="3" width="18.6640625" style="11" customWidth="1"/>
    <col min="4" max="5" width="11.6640625" style="69" customWidth="1"/>
    <col min="6" max="6" width="14.33203125" style="69" bestFit="1" customWidth="1"/>
    <col min="7" max="7" width="11.88671875" style="69" bestFit="1" customWidth="1"/>
    <col min="8" max="17" width="10.109375" style="69" bestFit="1" customWidth="1"/>
    <col min="18" max="24" width="9.109375" style="69"/>
    <col min="25" max="16384" width="9.109375" style="2"/>
  </cols>
  <sheetData>
    <row r="1" spans="1:25" s="1" customFormat="1" x14ac:dyDescent="0.3">
      <c r="A1" s="60" t="s">
        <v>20</v>
      </c>
      <c r="B1" s="11"/>
      <c r="C1" s="11"/>
      <c r="D1" s="64">
        <f>'Peňažné toky projektu'!B18</f>
        <v>2017</v>
      </c>
      <c r="E1" s="64">
        <f>'Peňažné toky projektu'!C18</f>
        <v>2018</v>
      </c>
      <c r="F1" s="64">
        <f>'Peňažné toky projektu'!D18</f>
        <v>2019</v>
      </c>
      <c r="G1" s="64">
        <f>'Peňažné toky projektu'!E18</f>
        <v>2020</v>
      </c>
      <c r="H1" s="64">
        <f>'Peňažné toky projektu'!F18</f>
        <v>2021</v>
      </c>
      <c r="I1" s="64">
        <f>'Peňažné toky projektu'!G18</f>
        <v>2022</v>
      </c>
      <c r="J1" s="64">
        <f>'Peňažné toky projektu'!H18</f>
        <v>2023</v>
      </c>
      <c r="K1" s="64">
        <f>'Peňažné toky projektu'!I18</f>
        <v>2024</v>
      </c>
      <c r="L1" s="64">
        <f>'Peňažné toky projektu'!J18</f>
        <v>2025</v>
      </c>
      <c r="M1" s="64">
        <f>'Peňažné toky projektu'!K18</f>
        <v>2026</v>
      </c>
      <c r="N1" s="64">
        <f>'Peňažné toky projektu'!L18</f>
        <v>2027</v>
      </c>
      <c r="O1" s="64">
        <f>'Peňažné toky projektu'!M18</f>
        <v>2028</v>
      </c>
      <c r="P1" s="64" t="str">
        <f>'Peňažné toky projektu'!N18</f>
        <v/>
      </c>
      <c r="Q1" s="64" t="str">
        <f>'Peňažné toky projektu'!O18</f>
        <v/>
      </c>
      <c r="R1" s="64" t="str">
        <f>'Peňažné toky projektu'!P18</f>
        <v/>
      </c>
      <c r="S1" s="64" t="str">
        <f>'Peňažné toky projektu'!Q18</f>
        <v/>
      </c>
      <c r="T1" s="64" t="str">
        <f>'Peňažné toky projektu'!R18</f>
        <v/>
      </c>
      <c r="U1" s="64" t="str">
        <f>'Peňažné toky projektu'!S18</f>
        <v/>
      </c>
      <c r="V1" s="64" t="str">
        <f>'Peňažné toky projektu'!T18</f>
        <v/>
      </c>
      <c r="W1" s="64" t="str">
        <f>'Peňažné toky projektu'!U18</f>
        <v/>
      </c>
      <c r="X1" s="64" t="str">
        <f>'Peňažné toky projektu'!V18</f>
        <v/>
      </c>
      <c r="Y1" s="64"/>
    </row>
    <row r="2" spans="1:25" s="1" customFormat="1" x14ac:dyDescent="0.3">
      <c r="A2" s="11"/>
      <c r="B2" s="11"/>
      <c r="C2" s="11"/>
      <c r="D2" s="11"/>
      <c r="E2" s="11"/>
      <c r="F2" s="11"/>
      <c r="G2" s="11"/>
      <c r="H2" s="11"/>
      <c r="I2" s="11"/>
      <c r="J2" s="11"/>
      <c r="K2" s="11"/>
      <c r="L2" s="11"/>
      <c r="M2" s="11"/>
      <c r="N2" s="11"/>
      <c r="O2" s="11"/>
      <c r="P2" s="11"/>
      <c r="Q2" s="11"/>
      <c r="R2" s="11"/>
      <c r="S2" s="11"/>
      <c r="T2" s="11"/>
      <c r="U2" s="11"/>
      <c r="V2" s="11"/>
      <c r="W2" s="11"/>
      <c r="X2" s="11"/>
    </row>
    <row r="3" spans="1:25" s="1" customFormat="1" ht="22.8" x14ac:dyDescent="0.4">
      <c r="A3" s="203" t="s">
        <v>202</v>
      </c>
      <c r="B3" s="11"/>
      <c r="C3" s="11"/>
      <c r="D3" s="11"/>
      <c r="E3" s="11"/>
      <c r="F3" s="11"/>
      <c r="G3" s="11"/>
      <c r="H3" s="11"/>
      <c r="I3" s="11"/>
      <c r="J3" s="11"/>
      <c r="K3" s="11"/>
      <c r="L3" s="11"/>
      <c r="M3" s="11"/>
      <c r="N3" s="11"/>
      <c r="O3" s="11"/>
      <c r="P3" s="11"/>
      <c r="Q3" s="11"/>
      <c r="R3" s="11"/>
      <c r="S3" s="11"/>
      <c r="T3" s="11"/>
      <c r="U3" s="11"/>
      <c r="V3" s="11"/>
      <c r="W3" s="11"/>
      <c r="X3" s="11"/>
    </row>
    <row r="4" spans="1:25" s="1" customFormat="1" x14ac:dyDescent="0.3">
      <c r="A4" s="11"/>
      <c r="B4" s="11"/>
      <c r="C4" s="11"/>
      <c r="D4" s="11"/>
      <c r="E4" s="11"/>
      <c r="F4" s="11"/>
      <c r="G4" s="11"/>
      <c r="H4" s="11"/>
      <c r="I4" s="11"/>
      <c r="J4" s="11"/>
      <c r="K4" s="11"/>
      <c r="L4" s="11"/>
      <c r="M4" s="11"/>
      <c r="N4" s="11"/>
      <c r="O4" s="11"/>
      <c r="P4" s="11"/>
      <c r="Q4" s="11"/>
      <c r="R4" s="11"/>
      <c r="S4" s="11"/>
      <c r="T4" s="11"/>
      <c r="U4" s="11"/>
      <c r="V4" s="11"/>
      <c r="W4" s="11"/>
      <c r="X4" s="11"/>
    </row>
    <row r="5" spans="1:25" x14ac:dyDescent="0.3">
      <c r="C5" s="61" t="s">
        <v>17</v>
      </c>
      <c r="D5" s="65"/>
      <c r="E5" s="65"/>
      <c r="F5" s="65"/>
      <c r="G5" s="65"/>
      <c r="H5" s="65"/>
      <c r="I5" s="65"/>
      <c r="J5" s="65"/>
      <c r="K5" s="65"/>
      <c r="L5" s="65"/>
      <c r="M5" s="65"/>
      <c r="N5" s="65"/>
      <c r="O5" s="65"/>
      <c r="P5" s="65"/>
      <c r="Q5" s="65"/>
      <c r="R5" s="65"/>
      <c r="S5" s="65"/>
      <c r="T5" s="65"/>
      <c r="U5" s="65"/>
      <c r="V5" s="65"/>
      <c r="W5" s="65"/>
      <c r="X5" s="65"/>
    </row>
    <row r="6" spans="1:25" x14ac:dyDescent="0.3">
      <c r="C6" s="61" t="s">
        <v>18</v>
      </c>
      <c r="D6" s="66"/>
      <c r="E6" s="66"/>
      <c r="F6" s="66"/>
      <c r="G6" s="66"/>
      <c r="H6" s="66"/>
      <c r="I6" s="66"/>
      <c r="J6" s="66"/>
      <c r="K6" s="66"/>
      <c r="L6" s="66"/>
      <c r="M6" s="66"/>
      <c r="N6" s="66"/>
      <c r="O6" s="66"/>
      <c r="P6" s="66"/>
      <c r="Q6" s="66"/>
      <c r="R6" s="66"/>
      <c r="S6" s="66"/>
      <c r="T6" s="66"/>
      <c r="U6" s="66"/>
      <c r="V6" s="66"/>
      <c r="W6" s="66"/>
      <c r="X6" s="66"/>
    </row>
    <row r="7" spans="1:25" s="1" customFormat="1" x14ac:dyDescent="0.3">
      <c r="A7" s="11"/>
      <c r="B7" s="495" t="s">
        <v>19</v>
      </c>
      <c r="C7" s="495"/>
      <c r="D7" s="67">
        <f>IF(D1="","",D5*D6)</f>
        <v>0</v>
      </c>
      <c r="E7" s="67">
        <f t="shared" ref="E7:O7" si="0">IF(E1="","",E5*E6)</f>
        <v>0</v>
      </c>
      <c r="F7" s="67">
        <f>IF(F1="","",F5*F6)</f>
        <v>0</v>
      </c>
      <c r="G7" s="67">
        <f t="shared" si="0"/>
        <v>0</v>
      </c>
      <c r="H7" s="67">
        <f t="shared" si="0"/>
        <v>0</v>
      </c>
      <c r="I7" s="67">
        <f t="shared" si="0"/>
        <v>0</v>
      </c>
      <c r="J7" s="67">
        <f t="shared" si="0"/>
        <v>0</v>
      </c>
      <c r="K7" s="67">
        <f t="shared" si="0"/>
        <v>0</v>
      </c>
      <c r="L7" s="67">
        <f t="shared" si="0"/>
        <v>0</v>
      </c>
      <c r="M7" s="67">
        <f t="shared" si="0"/>
        <v>0</v>
      </c>
      <c r="N7" s="67">
        <f t="shared" si="0"/>
        <v>0</v>
      </c>
      <c r="O7" s="67">
        <f t="shared" si="0"/>
        <v>0</v>
      </c>
      <c r="P7" s="67" t="str">
        <f>IF(P1="","",P5*P6)</f>
        <v/>
      </c>
      <c r="Q7" s="67" t="str">
        <f t="shared" ref="Q7" si="1">IF(Q1="","",Q5*Q6)</f>
        <v/>
      </c>
      <c r="R7" s="67" t="str">
        <f t="shared" ref="R7" si="2">IF(R1="","",R5*R6)</f>
        <v/>
      </c>
      <c r="S7" s="67" t="str">
        <f t="shared" ref="S7" si="3">IF(S1="","",S5*S6)</f>
        <v/>
      </c>
      <c r="T7" s="67" t="str">
        <f t="shared" ref="T7" si="4">IF(T1="","",T5*T6)</f>
        <v/>
      </c>
      <c r="U7" s="67" t="e">
        <f>IF(#REF!="","",U5*U6)</f>
        <v>#REF!</v>
      </c>
      <c r="V7" s="67" t="e">
        <f>IF(#REF!="","",V5*V6)</f>
        <v>#REF!</v>
      </c>
      <c r="W7" s="67" t="e">
        <f>IF(#REF!="","",W5*W6)</f>
        <v>#REF!</v>
      </c>
      <c r="X7" s="67" t="e">
        <f>IF(#REF!="","",X5*X6)</f>
        <v>#REF!</v>
      </c>
    </row>
    <row r="8" spans="1:25" s="1" customFormat="1" x14ac:dyDescent="0.3">
      <c r="A8" s="11"/>
      <c r="B8" s="61"/>
      <c r="C8" s="61"/>
      <c r="D8" s="68"/>
      <c r="E8" s="68"/>
      <c r="F8" s="68"/>
      <c r="G8" s="68"/>
      <c r="H8" s="68"/>
      <c r="I8" s="68"/>
      <c r="J8" s="68"/>
      <c r="K8" s="68"/>
      <c r="L8" s="68"/>
      <c r="M8" s="68"/>
      <c r="N8" s="68"/>
      <c r="O8" s="68"/>
      <c r="P8" s="68"/>
      <c r="Q8" s="68"/>
      <c r="R8" s="68"/>
      <c r="S8" s="68"/>
      <c r="T8" s="68"/>
      <c r="U8" s="68"/>
      <c r="V8" s="68"/>
      <c r="W8" s="68"/>
      <c r="X8" s="68"/>
    </row>
    <row r="9" spans="1:25" x14ac:dyDescent="0.3">
      <c r="C9" s="61" t="s">
        <v>17</v>
      </c>
      <c r="D9" s="65"/>
      <c r="E9" s="65"/>
      <c r="F9" s="65"/>
      <c r="G9" s="65"/>
      <c r="H9" s="65"/>
      <c r="I9" s="65"/>
      <c r="J9" s="65"/>
      <c r="K9" s="65"/>
      <c r="L9" s="65"/>
      <c r="M9" s="65"/>
      <c r="N9" s="65"/>
      <c r="O9" s="65"/>
      <c r="P9" s="65"/>
      <c r="Q9" s="65"/>
      <c r="R9" s="65"/>
      <c r="S9" s="65"/>
      <c r="T9" s="65"/>
      <c r="U9" s="65"/>
      <c r="V9" s="65"/>
      <c r="W9" s="65"/>
      <c r="X9" s="65"/>
    </row>
    <row r="10" spans="1:25" x14ac:dyDescent="0.3">
      <c r="C10" s="61" t="s">
        <v>18</v>
      </c>
      <c r="D10" s="66"/>
      <c r="E10" s="66"/>
      <c r="F10" s="66"/>
      <c r="G10" s="66"/>
      <c r="H10" s="66"/>
      <c r="I10" s="66"/>
      <c r="J10" s="66"/>
      <c r="K10" s="66"/>
      <c r="L10" s="66"/>
      <c r="M10" s="66"/>
      <c r="N10" s="66"/>
      <c r="O10" s="66"/>
      <c r="P10" s="66"/>
      <c r="Q10" s="66"/>
      <c r="R10" s="66"/>
      <c r="S10" s="66"/>
      <c r="T10" s="66"/>
      <c r="U10" s="66"/>
      <c r="V10" s="66"/>
      <c r="W10" s="66"/>
      <c r="X10" s="66"/>
    </row>
    <row r="11" spans="1:25" s="1" customFormat="1" x14ac:dyDescent="0.3">
      <c r="A11" s="11"/>
      <c r="B11" s="495" t="s">
        <v>19</v>
      </c>
      <c r="C11" s="495"/>
      <c r="D11" s="67">
        <f>IF(D1="","",D9*D10)</f>
        <v>0</v>
      </c>
      <c r="E11" s="67">
        <f t="shared" ref="E11:V11" si="5">IF(E1="","",E9*E10)</f>
        <v>0</v>
      </c>
      <c r="F11" s="67">
        <f t="shared" si="5"/>
        <v>0</v>
      </c>
      <c r="G11" s="67">
        <f t="shared" si="5"/>
        <v>0</v>
      </c>
      <c r="H11" s="67">
        <f t="shared" si="5"/>
        <v>0</v>
      </c>
      <c r="I11" s="67">
        <f t="shared" si="5"/>
        <v>0</v>
      </c>
      <c r="J11" s="67">
        <f t="shared" si="5"/>
        <v>0</v>
      </c>
      <c r="K11" s="67">
        <f t="shared" si="5"/>
        <v>0</v>
      </c>
      <c r="L11" s="67">
        <f t="shared" si="5"/>
        <v>0</v>
      </c>
      <c r="M11" s="67">
        <f t="shared" si="5"/>
        <v>0</v>
      </c>
      <c r="N11" s="67">
        <f t="shared" si="5"/>
        <v>0</v>
      </c>
      <c r="O11" s="67">
        <f t="shared" si="5"/>
        <v>0</v>
      </c>
      <c r="P11" s="67" t="str">
        <f t="shared" si="5"/>
        <v/>
      </c>
      <c r="Q11" s="67" t="str">
        <f t="shared" si="5"/>
        <v/>
      </c>
      <c r="R11" s="67" t="str">
        <f t="shared" si="5"/>
        <v/>
      </c>
      <c r="S11" s="67" t="str">
        <f t="shared" si="5"/>
        <v/>
      </c>
      <c r="T11" s="67" t="str">
        <f t="shared" si="5"/>
        <v/>
      </c>
      <c r="U11" s="67" t="str">
        <f t="shared" si="5"/>
        <v/>
      </c>
      <c r="V11" s="67" t="str">
        <f t="shared" si="5"/>
        <v/>
      </c>
      <c r="W11" s="67" t="e">
        <f>IF(#REF!="","",W9*W10)</f>
        <v>#REF!</v>
      </c>
      <c r="X11" s="67" t="e">
        <f>IF(#REF!="","",X9*X10)</f>
        <v>#REF!</v>
      </c>
    </row>
    <row r="12" spans="1:25" s="1" customFormat="1" x14ac:dyDescent="0.3">
      <c r="A12" s="11"/>
      <c r="B12" s="61"/>
      <c r="C12" s="61"/>
      <c r="D12" s="68"/>
      <c r="E12" s="68"/>
      <c r="F12" s="68"/>
      <c r="G12" s="68"/>
      <c r="H12" s="68"/>
      <c r="I12" s="68"/>
      <c r="J12" s="68"/>
      <c r="K12" s="68"/>
      <c r="L12" s="68"/>
      <c r="M12" s="68"/>
      <c r="N12" s="68"/>
      <c r="O12" s="68"/>
      <c r="P12" s="68"/>
      <c r="Q12" s="68"/>
      <c r="R12" s="68"/>
      <c r="S12" s="68"/>
      <c r="T12" s="68"/>
      <c r="U12" s="68"/>
      <c r="V12" s="68"/>
      <c r="W12" s="68"/>
      <c r="X12" s="68"/>
    </row>
    <row r="13" spans="1:25" x14ac:dyDescent="0.3">
      <c r="C13" s="61" t="s">
        <v>17</v>
      </c>
      <c r="D13" s="65"/>
      <c r="E13" s="65"/>
      <c r="F13" s="65"/>
      <c r="G13" s="65"/>
      <c r="H13" s="65"/>
      <c r="I13" s="65"/>
      <c r="J13" s="65"/>
      <c r="K13" s="65"/>
      <c r="L13" s="65"/>
      <c r="M13" s="65"/>
      <c r="N13" s="65"/>
      <c r="O13" s="65"/>
      <c r="P13" s="65"/>
      <c r="Q13" s="65"/>
      <c r="R13" s="65"/>
      <c r="S13" s="65"/>
      <c r="T13" s="65"/>
      <c r="U13" s="65"/>
      <c r="V13" s="65"/>
      <c r="W13" s="65"/>
      <c r="X13" s="65"/>
    </row>
    <row r="14" spans="1:25" x14ac:dyDescent="0.3">
      <c r="C14" s="61" t="s">
        <v>18</v>
      </c>
      <c r="D14" s="66"/>
      <c r="E14" s="66"/>
      <c r="F14" s="66"/>
      <c r="G14" s="66"/>
      <c r="H14" s="66"/>
      <c r="I14" s="66"/>
      <c r="J14" s="66"/>
      <c r="K14" s="66"/>
      <c r="L14" s="66"/>
      <c r="M14" s="66"/>
      <c r="N14" s="66"/>
      <c r="O14" s="66"/>
      <c r="P14" s="66"/>
      <c r="Q14" s="66"/>
      <c r="R14" s="66"/>
      <c r="S14" s="66"/>
      <c r="T14" s="66"/>
      <c r="U14" s="66"/>
      <c r="V14" s="66"/>
      <c r="W14" s="66"/>
      <c r="X14" s="66"/>
    </row>
    <row r="15" spans="1:25" s="1" customFormat="1" x14ac:dyDescent="0.3">
      <c r="A15" s="11"/>
      <c r="B15" s="495" t="s">
        <v>19</v>
      </c>
      <c r="C15" s="495"/>
      <c r="D15" s="67">
        <f t="shared" ref="D15:X15" si="6">IF(D1="","",D13*D14)</f>
        <v>0</v>
      </c>
      <c r="E15" s="67">
        <f t="shared" si="6"/>
        <v>0</v>
      </c>
      <c r="F15" s="67">
        <f t="shared" si="6"/>
        <v>0</v>
      </c>
      <c r="G15" s="67">
        <f t="shared" si="6"/>
        <v>0</v>
      </c>
      <c r="H15" s="67">
        <f t="shared" si="6"/>
        <v>0</v>
      </c>
      <c r="I15" s="67">
        <f t="shared" si="6"/>
        <v>0</v>
      </c>
      <c r="J15" s="67">
        <f t="shared" si="6"/>
        <v>0</v>
      </c>
      <c r="K15" s="67">
        <f t="shared" si="6"/>
        <v>0</v>
      </c>
      <c r="L15" s="67">
        <f t="shared" si="6"/>
        <v>0</v>
      </c>
      <c r="M15" s="67">
        <f t="shared" si="6"/>
        <v>0</v>
      </c>
      <c r="N15" s="67">
        <f t="shared" si="6"/>
        <v>0</v>
      </c>
      <c r="O15" s="67">
        <f t="shared" si="6"/>
        <v>0</v>
      </c>
      <c r="P15" s="67" t="str">
        <f t="shared" si="6"/>
        <v/>
      </c>
      <c r="Q15" s="67" t="str">
        <f t="shared" si="6"/>
        <v/>
      </c>
      <c r="R15" s="67" t="str">
        <f t="shared" si="6"/>
        <v/>
      </c>
      <c r="S15" s="67" t="str">
        <f t="shared" si="6"/>
        <v/>
      </c>
      <c r="T15" s="67" t="str">
        <f t="shared" si="6"/>
        <v/>
      </c>
      <c r="U15" s="67" t="str">
        <f t="shared" si="6"/>
        <v/>
      </c>
      <c r="V15" s="67" t="str">
        <f t="shared" si="6"/>
        <v/>
      </c>
      <c r="W15" s="67" t="str">
        <f t="shared" si="6"/>
        <v/>
      </c>
      <c r="X15" s="67" t="str">
        <f t="shared" si="6"/>
        <v/>
      </c>
    </row>
    <row r="16" spans="1:25" s="1" customFormat="1" x14ac:dyDescent="0.3">
      <c r="A16" s="11"/>
      <c r="B16" s="61"/>
      <c r="C16" s="61"/>
      <c r="D16" s="68"/>
      <c r="E16" s="68"/>
      <c r="F16" s="68"/>
      <c r="G16" s="68"/>
      <c r="H16" s="68"/>
      <c r="I16" s="68"/>
      <c r="J16" s="68"/>
      <c r="K16" s="68"/>
      <c r="L16" s="68"/>
      <c r="M16" s="68"/>
      <c r="N16" s="68"/>
      <c r="O16" s="68"/>
      <c r="P16" s="68"/>
      <c r="Q16" s="68"/>
      <c r="R16" s="68"/>
      <c r="S16" s="68"/>
      <c r="T16" s="68"/>
      <c r="U16" s="68"/>
      <c r="V16" s="68"/>
      <c r="W16" s="68"/>
      <c r="X16" s="68"/>
    </row>
    <row r="17" spans="1:25" x14ac:dyDescent="0.3">
      <c r="C17" s="61" t="s">
        <v>17</v>
      </c>
      <c r="D17" s="65"/>
      <c r="E17" s="65"/>
      <c r="F17" s="65"/>
      <c r="G17" s="65"/>
      <c r="H17" s="65"/>
      <c r="I17" s="65"/>
      <c r="J17" s="65"/>
      <c r="K17" s="65"/>
      <c r="L17" s="65"/>
      <c r="M17" s="65"/>
      <c r="N17" s="65"/>
      <c r="O17" s="65"/>
      <c r="P17" s="65"/>
      <c r="Q17" s="65"/>
      <c r="R17" s="65"/>
      <c r="S17" s="65"/>
      <c r="T17" s="65"/>
      <c r="U17" s="65"/>
      <c r="V17" s="65"/>
      <c r="W17" s="65"/>
      <c r="X17" s="65"/>
    </row>
    <row r="18" spans="1:25" x14ac:dyDescent="0.3">
      <c r="C18" s="61" t="s">
        <v>18</v>
      </c>
      <c r="D18" s="66"/>
      <c r="E18" s="66"/>
      <c r="F18" s="66"/>
      <c r="G18" s="66"/>
      <c r="H18" s="66"/>
      <c r="I18" s="66"/>
      <c r="J18" s="66"/>
      <c r="K18" s="66"/>
      <c r="L18" s="66"/>
      <c r="M18" s="66"/>
      <c r="N18" s="66"/>
      <c r="O18" s="66"/>
      <c r="P18" s="66"/>
      <c r="Q18" s="66"/>
      <c r="R18" s="66"/>
      <c r="S18" s="66"/>
      <c r="T18" s="66"/>
      <c r="U18" s="66"/>
      <c r="V18" s="66"/>
      <c r="W18" s="66"/>
      <c r="X18" s="66"/>
    </row>
    <row r="19" spans="1:25" s="1" customFormat="1" x14ac:dyDescent="0.3">
      <c r="A19" s="11"/>
      <c r="B19" s="495" t="s">
        <v>19</v>
      </c>
      <c r="C19" s="495"/>
      <c r="D19" s="67">
        <f t="shared" ref="D19:X19" si="7">IF(D1="","",D17*D18)</f>
        <v>0</v>
      </c>
      <c r="E19" s="67">
        <f t="shared" si="7"/>
        <v>0</v>
      </c>
      <c r="F19" s="67">
        <f t="shared" si="7"/>
        <v>0</v>
      </c>
      <c r="G19" s="67">
        <f t="shared" si="7"/>
        <v>0</v>
      </c>
      <c r="H19" s="67">
        <f t="shared" si="7"/>
        <v>0</v>
      </c>
      <c r="I19" s="67">
        <f t="shared" si="7"/>
        <v>0</v>
      </c>
      <c r="J19" s="67">
        <f t="shared" si="7"/>
        <v>0</v>
      </c>
      <c r="K19" s="67">
        <f t="shared" si="7"/>
        <v>0</v>
      </c>
      <c r="L19" s="67">
        <f t="shared" si="7"/>
        <v>0</v>
      </c>
      <c r="M19" s="67">
        <f t="shared" si="7"/>
        <v>0</v>
      </c>
      <c r="N19" s="67">
        <f t="shared" si="7"/>
        <v>0</v>
      </c>
      <c r="O19" s="67">
        <f t="shared" si="7"/>
        <v>0</v>
      </c>
      <c r="P19" s="67" t="str">
        <f t="shared" si="7"/>
        <v/>
      </c>
      <c r="Q19" s="67" t="str">
        <f t="shared" si="7"/>
        <v/>
      </c>
      <c r="R19" s="67" t="str">
        <f t="shared" si="7"/>
        <v/>
      </c>
      <c r="S19" s="67" t="str">
        <f t="shared" si="7"/>
        <v/>
      </c>
      <c r="T19" s="67" t="str">
        <f t="shared" si="7"/>
        <v/>
      </c>
      <c r="U19" s="67" t="str">
        <f t="shared" si="7"/>
        <v/>
      </c>
      <c r="V19" s="67" t="str">
        <f t="shared" si="7"/>
        <v/>
      </c>
      <c r="W19" s="67" t="str">
        <f t="shared" si="7"/>
        <v/>
      </c>
      <c r="X19" s="67" t="str">
        <f t="shared" si="7"/>
        <v/>
      </c>
    </row>
    <row r="20" spans="1:25" s="1" customFormat="1" x14ac:dyDescent="0.3">
      <c r="A20" s="11"/>
      <c r="B20" s="61"/>
      <c r="C20" s="61"/>
      <c r="D20" s="68"/>
      <c r="E20" s="68"/>
      <c r="F20" s="68"/>
      <c r="G20" s="68"/>
      <c r="H20" s="68"/>
      <c r="I20" s="68"/>
      <c r="J20" s="68"/>
      <c r="K20" s="68"/>
      <c r="L20" s="68"/>
      <c r="M20" s="68"/>
      <c r="N20" s="68"/>
      <c r="O20" s="68"/>
      <c r="P20" s="68"/>
      <c r="Q20" s="68"/>
      <c r="R20" s="68"/>
      <c r="S20" s="68"/>
      <c r="T20" s="68"/>
      <c r="U20" s="68"/>
      <c r="V20" s="68"/>
      <c r="W20" s="68"/>
      <c r="X20" s="68"/>
    </row>
    <row r="21" spans="1:25" s="5" customFormat="1" x14ac:dyDescent="0.3">
      <c r="A21" s="62" t="s">
        <v>4</v>
      </c>
      <c r="B21" s="63"/>
      <c r="C21" s="63"/>
      <c r="D21" s="12">
        <f>IF(D1="","",D7+D11+D15+D19)</f>
        <v>0</v>
      </c>
      <c r="E21" s="12">
        <f t="shared" ref="E21:O21" si="8">IF(E1="","",E7+E11+E15+E19)</f>
        <v>0</v>
      </c>
      <c r="F21" s="12">
        <f t="shared" si="8"/>
        <v>0</v>
      </c>
      <c r="G21" s="12">
        <f t="shared" si="8"/>
        <v>0</v>
      </c>
      <c r="H21" s="12">
        <f t="shared" si="8"/>
        <v>0</v>
      </c>
      <c r="I21" s="12">
        <f t="shared" si="8"/>
        <v>0</v>
      </c>
      <c r="J21" s="12">
        <f t="shared" si="8"/>
        <v>0</v>
      </c>
      <c r="K21" s="12">
        <f t="shared" si="8"/>
        <v>0</v>
      </c>
      <c r="L21" s="12">
        <f t="shared" si="8"/>
        <v>0</v>
      </c>
      <c r="M21" s="12">
        <f t="shared" si="8"/>
        <v>0</v>
      </c>
      <c r="N21" s="12">
        <f t="shared" si="8"/>
        <v>0</v>
      </c>
      <c r="O21" s="12">
        <f t="shared" si="8"/>
        <v>0</v>
      </c>
      <c r="P21" s="12" t="str">
        <f>IF(P1="","",#REF!+#REF!+#REF!+P15+P19)</f>
        <v/>
      </c>
      <c r="Q21" s="12" t="str">
        <f>IF(Q1="","",#REF!+#REF!+#REF!+Q15+Q19)</f>
        <v/>
      </c>
      <c r="R21" s="12" t="str">
        <f>IF(R1="","",#REF!+#REF!+#REF!+R15+R19)</f>
        <v/>
      </c>
      <c r="S21" s="12" t="str">
        <f>IF(S1="","",#REF!+#REF!+#REF!+S15+S19)</f>
        <v/>
      </c>
      <c r="T21" s="12" t="str">
        <f>IF(T1="","",#REF!+#REF!+#REF!+T15+T19)</f>
        <v/>
      </c>
      <c r="U21" s="12" t="str">
        <f>IF(U1="","",#REF!+#REF!+#REF!+U15+U19)</f>
        <v/>
      </c>
      <c r="V21" s="12" t="str">
        <f>IF(V1="","",#REF!+#REF!+#REF!+V15+V19)</f>
        <v/>
      </c>
      <c r="W21" s="12" t="str">
        <f>IF(W1="","",#REF!+#REF!+#REF!+W15+W19)</f>
        <v/>
      </c>
      <c r="X21" s="12" t="str">
        <f>IF(X1="","",#REF!+#REF!+#REF!+X15+X19)</f>
        <v/>
      </c>
      <c r="Y21" s="12" t="str">
        <f>IF(Y1="","",#REF!+#REF!+#REF!+Y15+Y19)</f>
        <v/>
      </c>
    </row>
    <row r="32" spans="1:25" x14ac:dyDescent="0.3">
      <c r="E32" s="70"/>
    </row>
    <row r="40" spans="15:15" x14ac:dyDescent="0.3">
      <c r="O40" s="70"/>
    </row>
  </sheetData>
  <mergeCells count="4">
    <mergeCell ref="B19:C19"/>
    <mergeCell ref="B15:C15"/>
    <mergeCell ref="B7:C7"/>
    <mergeCell ref="B11:C11"/>
  </mergeCells>
  <conditionalFormatting sqref="D13">
    <cfRule type="expression" dxfId="22" priority="33">
      <formula>D$1=""</formula>
    </cfRule>
  </conditionalFormatting>
  <conditionalFormatting sqref="D14">
    <cfRule type="expression" dxfId="21" priority="31">
      <formula>D$1=""</formula>
    </cfRule>
  </conditionalFormatting>
  <conditionalFormatting sqref="D17">
    <cfRule type="expression" dxfId="20" priority="29">
      <formula>D$1=""</formula>
    </cfRule>
  </conditionalFormatting>
  <conditionalFormatting sqref="D18:M18">
    <cfRule type="expression" dxfId="19" priority="27">
      <formula>D$1=""</formula>
    </cfRule>
  </conditionalFormatting>
  <conditionalFormatting sqref="D13">
    <cfRule type="expression" dxfId="18" priority="17">
      <formula>D$1=""</formula>
    </cfRule>
  </conditionalFormatting>
  <conditionalFormatting sqref="D14">
    <cfRule type="expression" dxfId="17" priority="15">
      <formula>D$1=""</formula>
    </cfRule>
  </conditionalFormatting>
  <conditionalFormatting sqref="D17">
    <cfRule type="expression" dxfId="16" priority="13">
      <formula>D$1=""</formula>
    </cfRule>
  </conditionalFormatting>
  <conditionalFormatting sqref="D18">
    <cfRule type="expression" dxfId="15" priority="11">
      <formula>D$1=""</formula>
    </cfRule>
  </conditionalFormatting>
  <conditionalFormatting sqref="O22:X43 O2:T6 O8:T10 W2:X20 U2:V10 O12:V20">
    <cfRule type="expression" dxfId="14" priority="9">
      <formula>O$1=""</formula>
    </cfRule>
  </conditionalFormatting>
  <conditionalFormatting sqref="D5">
    <cfRule type="expression" dxfId="13" priority="8">
      <formula>D$1=""</formula>
    </cfRule>
  </conditionalFormatting>
  <conditionalFormatting sqref="D6">
    <cfRule type="expression" dxfId="12" priority="7">
      <formula>D$1=""</formula>
    </cfRule>
  </conditionalFormatting>
  <conditionalFormatting sqref="D9">
    <cfRule type="expression" dxfId="11" priority="6">
      <formula>D$1=""</formula>
    </cfRule>
  </conditionalFormatting>
  <conditionalFormatting sqref="D10:M10">
    <cfRule type="expression" dxfId="10" priority="5">
      <formula>D$1=""</formula>
    </cfRule>
  </conditionalFormatting>
  <conditionalFormatting sqref="D5">
    <cfRule type="expression" dxfId="9" priority="4">
      <formula>D$1=""</formula>
    </cfRule>
  </conditionalFormatting>
  <conditionalFormatting sqref="D6">
    <cfRule type="expression" dxfId="8" priority="3">
      <formula>D$1=""</formula>
    </cfRule>
  </conditionalFormatting>
  <conditionalFormatting sqref="D9">
    <cfRule type="expression" dxfId="7" priority="2">
      <formula>D$1=""</formula>
    </cfRule>
  </conditionalFormatting>
  <conditionalFormatting sqref="D10">
    <cfRule type="expression" dxfId="6" priority="1">
      <formula>D$1=""</formula>
    </cfRule>
  </conditionalFormatting>
  <pageMargins left="0.7" right="0.7" top="0.78740157499999996" bottom="0.78740157499999996" header="0.3" footer="0.3"/>
  <pageSetup paperSize="9" scale="50" orientation="landscape" r:id="rId1"/>
  <headerFooter>
    <oddHeader>&amp;L Príloha č. 3a - Finančná analýza, tabuľková časť&amp;RAktualizovaná verzia zo dňa 30.3.2017</oddHeader>
  </headerFooter>
  <ignoredErrors>
    <ignoredError sqref="U7:X11" evalError="1"/>
  </ignoredError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7">
    <pageSetUpPr fitToPage="1"/>
  </sheetPr>
  <dimension ref="A1:IQ15"/>
  <sheetViews>
    <sheetView zoomScale="80" zoomScaleNormal="80" workbookViewId="0">
      <selection activeCell="B8" sqref="B8"/>
    </sheetView>
  </sheetViews>
  <sheetFormatPr defaultColWidth="9.109375" defaultRowHeight="13.2" x14ac:dyDescent="0.25"/>
  <cols>
    <col min="1" max="1" width="22.33203125" style="11" customWidth="1"/>
    <col min="2" max="16384" width="9.109375" style="11"/>
  </cols>
  <sheetData>
    <row r="1" spans="1:251" x14ac:dyDescent="0.25">
      <c r="A1" s="60" t="s">
        <v>20</v>
      </c>
      <c r="B1" s="64">
        <f>'Peňažné toky projektu'!D13</f>
        <v>2017</v>
      </c>
      <c r="C1" s="64">
        <f>B1+1</f>
        <v>2018</v>
      </c>
      <c r="D1" s="64">
        <f t="shared" ref="D1:AO1" si="0">C1+1</f>
        <v>2019</v>
      </c>
      <c r="E1" s="64">
        <f t="shared" si="0"/>
        <v>2020</v>
      </c>
      <c r="F1" s="64">
        <f t="shared" si="0"/>
        <v>2021</v>
      </c>
      <c r="G1" s="64">
        <f t="shared" si="0"/>
        <v>2022</v>
      </c>
      <c r="H1" s="64">
        <f t="shared" si="0"/>
        <v>2023</v>
      </c>
      <c r="I1" s="64">
        <f t="shared" si="0"/>
        <v>2024</v>
      </c>
      <c r="J1" s="64">
        <f t="shared" si="0"/>
        <v>2025</v>
      </c>
      <c r="K1" s="64">
        <f t="shared" si="0"/>
        <v>2026</v>
      </c>
      <c r="L1" s="64">
        <f t="shared" si="0"/>
        <v>2027</v>
      </c>
      <c r="M1" s="64">
        <f t="shared" si="0"/>
        <v>2028</v>
      </c>
      <c r="N1" s="64">
        <f t="shared" si="0"/>
        <v>2029</v>
      </c>
      <c r="O1" s="64">
        <f t="shared" si="0"/>
        <v>2030</v>
      </c>
      <c r="P1" s="64">
        <f t="shared" si="0"/>
        <v>2031</v>
      </c>
      <c r="Q1" s="64">
        <f t="shared" si="0"/>
        <v>2032</v>
      </c>
      <c r="R1" s="64">
        <f t="shared" si="0"/>
        <v>2033</v>
      </c>
      <c r="S1" s="64">
        <f t="shared" si="0"/>
        <v>2034</v>
      </c>
      <c r="T1" s="64">
        <f t="shared" si="0"/>
        <v>2035</v>
      </c>
      <c r="U1" s="64">
        <f t="shared" si="0"/>
        <v>2036</v>
      </c>
      <c r="V1" s="64">
        <f t="shared" si="0"/>
        <v>2037</v>
      </c>
      <c r="W1" s="64">
        <f t="shared" si="0"/>
        <v>2038</v>
      </c>
      <c r="X1" s="64">
        <f t="shared" si="0"/>
        <v>2039</v>
      </c>
      <c r="Y1" s="64">
        <f t="shared" si="0"/>
        <v>2040</v>
      </c>
      <c r="Z1" s="64">
        <f t="shared" si="0"/>
        <v>2041</v>
      </c>
      <c r="AA1" s="64">
        <f t="shared" si="0"/>
        <v>2042</v>
      </c>
      <c r="AB1" s="64">
        <f t="shared" si="0"/>
        <v>2043</v>
      </c>
      <c r="AC1" s="64">
        <f t="shared" si="0"/>
        <v>2044</v>
      </c>
      <c r="AD1" s="64">
        <f t="shared" si="0"/>
        <v>2045</v>
      </c>
      <c r="AE1" s="64">
        <f t="shared" si="0"/>
        <v>2046</v>
      </c>
      <c r="AF1" s="64">
        <f t="shared" si="0"/>
        <v>2047</v>
      </c>
      <c r="AG1" s="64">
        <f t="shared" si="0"/>
        <v>2048</v>
      </c>
      <c r="AH1" s="64">
        <f t="shared" si="0"/>
        <v>2049</v>
      </c>
      <c r="AI1" s="64">
        <f t="shared" si="0"/>
        <v>2050</v>
      </c>
      <c r="AJ1" s="64">
        <f t="shared" si="0"/>
        <v>2051</v>
      </c>
      <c r="AK1" s="64">
        <f t="shared" si="0"/>
        <v>2052</v>
      </c>
      <c r="AL1" s="64">
        <f t="shared" si="0"/>
        <v>2053</v>
      </c>
      <c r="AM1" s="64">
        <f t="shared" si="0"/>
        <v>2054</v>
      </c>
      <c r="AN1" s="64">
        <f t="shared" si="0"/>
        <v>2055</v>
      </c>
      <c r="AO1" s="64">
        <f t="shared" si="0"/>
        <v>2056</v>
      </c>
    </row>
    <row r="2" spans="1:251" x14ac:dyDescent="0.25">
      <c r="A2" s="71"/>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row>
    <row r="3" spans="1:251" s="74" customFormat="1" ht="39.6" hidden="1" x14ac:dyDescent="0.25">
      <c r="A3" s="72" t="s">
        <v>10</v>
      </c>
      <c r="B3" s="73">
        <f>IF(B1="","",B14-B8)</f>
        <v>0</v>
      </c>
      <c r="C3" s="73">
        <f t="shared" ref="C3:AO3" si="1">IF(C1="","",C14-C8)</f>
        <v>0</v>
      </c>
      <c r="D3" s="73">
        <f t="shared" si="1"/>
        <v>0</v>
      </c>
      <c r="E3" s="73">
        <f t="shared" si="1"/>
        <v>0</v>
      </c>
      <c r="F3" s="73">
        <f t="shared" si="1"/>
        <v>0</v>
      </c>
      <c r="G3" s="73">
        <f t="shared" si="1"/>
        <v>0</v>
      </c>
      <c r="H3" s="73">
        <f t="shared" si="1"/>
        <v>0</v>
      </c>
      <c r="I3" s="73">
        <f t="shared" si="1"/>
        <v>0</v>
      </c>
      <c r="J3" s="73">
        <f t="shared" si="1"/>
        <v>0</v>
      </c>
      <c r="K3" s="73">
        <f t="shared" si="1"/>
        <v>0</v>
      </c>
      <c r="L3" s="73">
        <f t="shared" si="1"/>
        <v>0</v>
      </c>
      <c r="M3" s="73">
        <f t="shared" si="1"/>
        <v>0</v>
      </c>
      <c r="N3" s="73">
        <f t="shared" si="1"/>
        <v>0</v>
      </c>
      <c r="O3" s="73">
        <f t="shared" si="1"/>
        <v>0</v>
      </c>
      <c r="P3" s="73">
        <f t="shared" si="1"/>
        <v>0</v>
      </c>
      <c r="Q3" s="73">
        <f t="shared" si="1"/>
        <v>0</v>
      </c>
      <c r="R3" s="73">
        <f t="shared" si="1"/>
        <v>0</v>
      </c>
      <c r="S3" s="73">
        <f t="shared" si="1"/>
        <v>0</v>
      </c>
      <c r="T3" s="73">
        <f t="shared" si="1"/>
        <v>0</v>
      </c>
      <c r="U3" s="73">
        <f t="shared" si="1"/>
        <v>0</v>
      </c>
      <c r="V3" s="73">
        <f t="shared" si="1"/>
        <v>0</v>
      </c>
      <c r="W3" s="73">
        <f t="shared" si="1"/>
        <v>0</v>
      </c>
      <c r="X3" s="73">
        <f t="shared" si="1"/>
        <v>0</v>
      </c>
      <c r="Y3" s="73">
        <f t="shared" si="1"/>
        <v>0</v>
      </c>
      <c r="Z3" s="73">
        <f t="shared" si="1"/>
        <v>0</v>
      </c>
      <c r="AA3" s="73">
        <f t="shared" si="1"/>
        <v>0</v>
      </c>
      <c r="AB3" s="73">
        <f t="shared" si="1"/>
        <v>0</v>
      </c>
      <c r="AC3" s="73">
        <f t="shared" si="1"/>
        <v>0</v>
      </c>
      <c r="AD3" s="73">
        <f t="shared" si="1"/>
        <v>0</v>
      </c>
      <c r="AE3" s="73">
        <f t="shared" si="1"/>
        <v>0</v>
      </c>
      <c r="AF3" s="73">
        <f t="shared" si="1"/>
        <v>0</v>
      </c>
      <c r="AG3" s="73">
        <f t="shared" si="1"/>
        <v>0</v>
      </c>
      <c r="AH3" s="73">
        <f t="shared" si="1"/>
        <v>0</v>
      </c>
      <c r="AI3" s="73">
        <f t="shared" si="1"/>
        <v>0</v>
      </c>
      <c r="AJ3" s="73">
        <f t="shared" si="1"/>
        <v>0</v>
      </c>
      <c r="AK3" s="73">
        <f t="shared" si="1"/>
        <v>0</v>
      </c>
      <c r="AL3" s="73">
        <f t="shared" si="1"/>
        <v>0</v>
      </c>
      <c r="AM3" s="73">
        <f t="shared" si="1"/>
        <v>0</v>
      </c>
      <c r="AN3" s="73">
        <f t="shared" si="1"/>
        <v>0</v>
      </c>
      <c r="AO3" s="73">
        <f t="shared" si="1"/>
        <v>0</v>
      </c>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c r="EO3" s="73"/>
      <c r="EP3" s="73"/>
      <c r="EQ3" s="73"/>
      <c r="ER3" s="73"/>
      <c r="ES3" s="73"/>
      <c r="ET3" s="73"/>
      <c r="EU3" s="73"/>
      <c r="EV3" s="73"/>
      <c r="EW3" s="73"/>
      <c r="EX3" s="73"/>
      <c r="EY3" s="73"/>
      <c r="EZ3" s="73"/>
      <c r="FA3" s="73"/>
      <c r="FB3" s="73"/>
      <c r="FC3" s="73"/>
      <c r="FD3" s="73"/>
      <c r="FE3" s="73"/>
      <c r="FF3" s="73"/>
      <c r="FG3" s="73"/>
      <c r="FH3" s="73"/>
      <c r="FI3" s="73"/>
      <c r="FJ3" s="73"/>
      <c r="FK3" s="73"/>
      <c r="FL3" s="73"/>
      <c r="FM3" s="73"/>
      <c r="FN3" s="73"/>
      <c r="FO3" s="73"/>
      <c r="FP3" s="73"/>
      <c r="FQ3" s="73"/>
      <c r="FR3" s="73"/>
      <c r="FS3" s="73"/>
      <c r="FT3" s="73"/>
      <c r="FU3" s="73"/>
      <c r="FV3" s="73"/>
      <c r="FW3" s="73"/>
      <c r="FX3" s="73"/>
      <c r="FY3" s="73"/>
      <c r="FZ3" s="73"/>
      <c r="GA3" s="73"/>
      <c r="GB3" s="73"/>
      <c r="GC3" s="73"/>
      <c r="GD3" s="73"/>
      <c r="GE3" s="73"/>
      <c r="GF3" s="73"/>
      <c r="GG3" s="73"/>
      <c r="GH3" s="73"/>
      <c r="GI3" s="73"/>
      <c r="GJ3" s="73"/>
      <c r="GK3" s="73"/>
      <c r="GL3" s="73"/>
      <c r="GM3" s="73"/>
      <c r="GN3" s="73"/>
      <c r="GO3" s="73"/>
      <c r="GP3" s="73"/>
      <c r="GQ3" s="73"/>
      <c r="GR3" s="73"/>
      <c r="GS3" s="73"/>
      <c r="GT3" s="73"/>
      <c r="GU3" s="73"/>
      <c r="GV3" s="73"/>
      <c r="GW3" s="73"/>
      <c r="GX3" s="73"/>
      <c r="GY3" s="73"/>
      <c r="GZ3" s="73"/>
      <c r="HA3" s="73"/>
      <c r="HB3" s="73"/>
      <c r="HC3" s="73"/>
      <c r="HD3" s="73"/>
      <c r="HE3" s="73"/>
      <c r="HF3" s="73"/>
      <c r="HG3" s="73"/>
      <c r="HH3" s="73"/>
      <c r="HI3" s="73"/>
      <c r="HJ3" s="73"/>
      <c r="HK3" s="73"/>
      <c r="HL3" s="73"/>
      <c r="HM3" s="73"/>
      <c r="HN3" s="73"/>
      <c r="HO3" s="73"/>
      <c r="HP3" s="73"/>
      <c r="HQ3" s="73"/>
      <c r="HR3" s="73"/>
      <c r="HS3" s="73"/>
      <c r="HT3" s="73"/>
      <c r="HU3" s="73"/>
      <c r="HV3" s="73"/>
      <c r="HW3" s="73"/>
      <c r="HX3" s="73"/>
      <c r="HY3" s="73"/>
      <c r="HZ3" s="73"/>
      <c r="IA3" s="73"/>
      <c r="IB3" s="73"/>
      <c r="IC3" s="73"/>
      <c r="ID3" s="73"/>
      <c r="IE3" s="73"/>
      <c r="IF3" s="73"/>
      <c r="IG3" s="73"/>
      <c r="IH3" s="73"/>
      <c r="II3" s="73"/>
      <c r="IJ3" s="73"/>
      <c r="IK3" s="73"/>
      <c r="IL3" s="73"/>
      <c r="IM3" s="73"/>
      <c r="IN3" s="73"/>
      <c r="IO3" s="73"/>
      <c r="IP3" s="73"/>
      <c r="IQ3" s="73"/>
    </row>
    <row r="4" spans="1:251" s="74" customFormat="1" hidden="1" x14ac:dyDescent="0.25">
      <c r="A4" s="73"/>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c r="CA4" s="73"/>
      <c r="CB4" s="73"/>
      <c r="CC4" s="73"/>
      <c r="CD4" s="73"/>
      <c r="CE4" s="73"/>
      <c r="CF4" s="73"/>
      <c r="CG4" s="73"/>
      <c r="CH4" s="73"/>
      <c r="CI4" s="73"/>
      <c r="CJ4" s="73"/>
      <c r="CK4" s="73"/>
      <c r="CL4" s="73"/>
      <c r="CM4" s="73"/>
      <c r="CN4" s="73"/>
      <c r="CO4" s="73"/>
      <c r="CP4" s="73"/>
      <c r="CQ4" s="73"/>
      <c r="CR4" s="73"/>
      <c r="CS4" s="73"/>
      <c r="CT4" s="73"/>
      <c r="CU4" s="73"/>
      <c r="CV4" s="73"/>
      <c r="CW4" s="73"/>
      <c r="CX4" s="73"/>
      <c r="CY4" s="73"/>
      <c r="CZ4" s="73"/>
      <c r="DA4" s="73"/>
      <c r="DB4" s="73"/>
      <c r="DC4" s="73"/>
      <c r="DD4" s="73"/>
      <c r="DE4" s="73"/>
      <c r="DF4" s="73"/>
      <c r="DG4" s="73"/>
      <c r="DH4" s="73"/>
      <c r="DI4" s="73"/>
      <c r="DJ4" s="73"/>
      <c r="DK4" s="73"/>
      <c r="DL4" s="73"/>
      <c r="DM4" s="73"/>
      <c r="DN4" s="73"/>
      <c r="DO4" s="73"/>
      <c r="DP4" s="73"/>
      <c r="DQ4" s="73"/>
      <c r="DR4" s="73"/>
      <c r="DS4" s="73"/>
      <c r="DT4" s="73"/>
      <c r="DU4" s="73"/>
      <c r="DV4" s="73"/>
      <c r="DW4" s="73"/>
      <c r="DX4" s="73"/>
      <c r="DY4" s="73"/>
      <c r="DZ4" s="73"/>
      <c r="EA4" s="73"/>
      <c r="EB4" s="73"/>
      <c r="EC4" s="73"/>
      <c r="ED4" s="73"/>
      <c r="EE4" s="73"/>
      <c r="EF4" s="73"/>
      <c r="EG4" s="73"/>
      <c r="EH4" s="73"/>
      <c r="EI4" s="73"/>
      <c r="EJ4" s="73"/>
      <c r="EK4" s="73"/>
      <c r="EL4" s="73"/>
      <c r="EM4" s="73"/>
      <c r="EN4" s="73"/>
      <c r="EO4" s="73"/>
      <c r="EP4" s="73"/>
      <c r="EQ4" s="73"/>
      <c r="ER4" s="73"/>
      <c r="ES4" s="73"/>
      <c r="ET4" s="73"/>
      <c r="EU4" s="73"/>
      <c r="EV4" s="73"/>
      <c r="EW4" s="73"/>
      <c r="EX4" s="73"/>
      <c r="EY4" s="73"/>
      <c r="EZ4" s="73"/>
      <c r="FA4" s="73"/>
      <c r="FB4" s="73"/>
      <c r="FC4" s="73"/>
      <c r="FD4" s="73"/>
      <c r="FE4" s="73"/>
      <c r="FF4" s="73"/>
      <c r="FG4" s="73"/>
      <c r="FH4" s="73"/>
      <c r="FI4" s="73"/>
      <c r="FJ4" s="73"/>
      <c r="FK4" s="73"/>
      <c r="FL4" s="73"/>
      <c r="FM4" s="73"/>
      <c r="FN4" s="73"/>
      <c r="FO4" s="73"/>
      <c r="FP4" s="73"/>
      <c r="FQ4" s="73"/>
      <c r="FR4" s="73"/>
      <c r="FS4" s="73"/>
      <c r="FT4" s="73"/>
      <c r="FU4" s="73"/>
      <c r="FV4" s="73"/>
      <c r="FW4" s="73"/>
      <c r="FX4" s="73"/>
      <c r="FY4" s="73"/>
      <c r="FZ4" s="73"/>
      <c r="GA4" s="73"/>
      <c r="GB4" s="73"/>
      <c r="GC4" s="73"/>
      <c r="GD4" s="73"/>
      <c r="GE4" s="73"/>
      <c r="GF4" s="73"/>
      <c r="GG4" s="73"/>
      <c r="GH4" s="73"/>
      <c r="GI4" s="73"/>
      <c r="GJ4" s="73"/>
      <c r="GK4" s="73"/>
      <c r="GL4" s="73"/>
      <c r="GM4" s="73"/>
      <c r="GN4" s="73"/>
      <c r="GO4" s="73"/>
      <c r="GP4" s="73"/>
      <c r="GQ4" s="73"/>
      <c r="GR4" s="73"/>
      <c r="GS4" s="73"/>
      <c r="GT4" s="73"/>
      <c r="GU4" s="73"/>
      <c r="GV4" s="73"/>
      <c r="GW4" s="73"/>
      <c r="GX4" s="73"/>
      <c r="GY4" s="73"/>
      <c r="GZ4" s="73"/>
      <c r="HA4" s="73"/>
      <c r="HB4" s="73"/>
      <c r="HC4" s="73"/>
      <c r="HD4" s="73"/>
      <c r="HE4" s="73"/>
      <c r="HF4" s="73"/>
      <c r="HG4" s="73"/>
      <c r="HH4" s="73"/>
      <c r="HI4" s="73"/>
      <c r="HJ4" s="73"/>
      <c r="HK4" s="73"/>
      <c r="HL4" s="73"/>
      <c r="HM4" s="73"/>
      <c r="HN4" s="73"/>
      <c r="HO4" s="73"/>
      <c r="HP4" s="73"/>
      <c r="HQ4" s="73"/>
      <c r="HR4" s="73"/>
      <c r="HS4" s="73"/>
      <c r="HT4" s="73"/>
      <c r="HU4" s="73"/>
      <c r="HV4" s="73"/>
      <c r="HW4" s="73"/>
      <c r="HX4" s="73"/>
      <c r="HY4" s="73"/>
      <c r="HZ4" s="73"/>
      <c r="IA4" s="73"/>
      <c r="IB4" s="73"/>
      <c r="IC4" s="73"/>
      <c r="ID4" s="73"/>
      <c r="IE4" s="73"/>
      <c r="IF4" s="73"/>
      <c r="IG4" s="73"/>
      <c r="IH4" s="73"/>
      <c r="II4" s="73"/>
      <c r="IJ4" s="73"/>
      <c r="IK4" s="73"/>
      <c r="IL4" s="73"/>
      <c r="IM4" s="73"/>
      <c r="IN4" s="73"/>
      <c r="IO4" s="73"/>
      <c r="IP4" s="73"/>
      <c r="IQ4" s="73"/>
    </row>
    <row r="5" spans="1:251" s="74" customFormat="1" hidden="1" x14ac:dyDescent="0.25">
      <c r="A5" s="73" t="s">
        <v>11</v>
      </c>
      <c r="B5" s="191" t="e">
        <f>IRR(B3:AE3,0.05)</f>
        <v>#NUM!</v>
      </c>
      <c r="C5" s="73"/>
      <c r="D5" s="73"/>
      <c r="E5" s="73"/>
      <c r="F5" s="73"/>
      <c r="G5" s="73"/>
      <c r="H5" s="73"/>
      <c r="I5" s="73"/>
      <c r="J5" s="73"/>
      <c r="K5" s="73"/>
      <c r="L5" s="73"/>
      <c r="M5" s="73"/>
      <c r="N5" s="73"/>
      <c r="O5" s="73"/>
      <c r="P5" s="73"/>
      <c r="Q5" s="73"/>
      <c r="R5" s="73"/>
      <c r="S5" s="73"/>
      <c r="T5" s="73"/>
      <c r="U5" s="73"/>
      <c r="V5" s="73"/>
      <c r="W5" s="73"/>
      <c r="X5" s="73"/>
      <c r="Y5" s="73"/>
      <c r="Z5" s="73"/>
      <c r="AA5" s="73"/>
      <c r="AB5" s="73"/>
      <c r="AC5" s="73"/>
      <c r="AD5" s="73"/>
      <c r="AE5" s="73"/>
      <c r="AF5" s="73"/>
      <c r="AG5" s="73"/>
      <c r="AH5" s="73"/>
      <c r="AI5" s="73"/>
      <c r="AJ5" s="73"/>
      <c r="AK5" s="73"/>
      <c r="AL5" s="73"/>
      <c r="AM5" s="73"/>
      <c r="AN5" s="73"/>
      <c r="AO5" s="73"/>
      <c r="AP5" s="73"/>
      <c r="AQ5" s="73"/>
      <c r="AR5" s="73"/>
      <c r="AS5" s="73"/>
      <c r="AT5" s="73"/>
      <c r="AU5" s="73"/>
      <c r="AV5" s="73"/>
      <c r="AW5" s="73"/>
      <c r="AX5" s="73"/>
      <c r="AY5" s="73"/>
      <c r="AZ5" s="73"/>
      <c r="BA5" s="73"/>
      <c r="BB5" s="73"/>
      <c r="BC5" s="73"/>
      <c r="BD5" s="73"/>
      <c r="BE5" s="73"/>
      <c r="BF5" s="73"/>
      <c r="BG5" s="73"/>
      <c r="BH5" s="73"/>
      <c r="BI5" s="73"/>
      <c r="BJ5" s="73"/>
      <c r="BK5" s="73"/>
      <c r="BL5" s="73"/>
      <c r="BM5" s="73"/>
      <c r="BN5" s="73"/>
      <c r="BO5" s="73"/>
      <c r="BP5" s="73"/>
      <c r="BQ5" s="73"/>
      <c r="BR5" s="73"/>
      <c r="BS5" s="73"/>
      <c r="BT5" s="73"/>
      <c r="BU5" s="73"/>
      <c r="BV5" s="73"/>
      <c r="BW5" s="73"/>
      <c r="BX5" s="73"/>
      <c r="BY5" s="73"/>
      <c r="BZ5" s="73"/>
      <c r="CA5" s="73"/>
      <c r="CB5" s="73"/>
      <c r="CC5" s="73"/>
      <c r="CD5" s="73"/>
      <c r="CE5" s="73"/>
      <c r="CF5" s="73"/>
      <c r="CG5" s="73"/>
      <c r="CH5" s="73"/>
      <c r="CI5" s="73"/>
      <c r="CJ5" s="73"/>
      <c r="CK5" s="73"/>
      <c r="CL5" s="73"/>
      <c r="CM5" s="73"/>
      <c r="CN5" s="73"/>
      <c r="CO5" s="73"/>
      <c r="CP5" s="73"/>
      <c r="CQ5" s="73"/>
      <c r="CR5" s="73"/>
      <c r="CS5" s="73"/>
      <c r="CT5" s="73"/>
      <c r="CU5" s="73"/>
      <c r="CV5" s="73"/>
      <c r="CW5" s="73"/>
      <c r="CX5" s="73"/>
      <c r="CY5" s="73"/>
      <c r="CZ5" s="73"/>
      <c r="DA5" s="73"/>
      <c r="DB5" s="73"/>
      <c r="DC5" s="73"/>
      <c r="DD5" s="73"/>
      <c r="DE5" s="73"/>
      <c r="DF5" s="73"/>
      <c r="DG5" s="73"/>
      <c r="DH5" s="73"/>
      <c r="DI5" s="73"/>
      <c r="DJ5" s="73"/>
      <c r="DK5" s="73"/>
      <c r="DL5" s="73"/>
      <c r="DM5" s="73"/>
      <c r="DN5" s="73"/>
      <c r="DO5" s="73"/>
      <c r="DP5" s="73"/>
      <c r="DQ5" s="73"/>
      <c r="DR5" s="73"/>
      <c r="DS5" s="73"/>
      <c r="DT5" s="73"/>
      <c r="DU5" s="73"/>
      <c r="DV5" s="73"/>
      <c r="DW5" s="73"/>
      <c r="DX5" s="73"/>
      <c r="DY5" s="73"/>
      <c r="DZ5" s="73"/>
      <c r="EA5" s="73"/>
      <c r="EB5" s="73"/>
      <c r="EC5" s="73"/>
      <c r="ED5" s="73"/>
      <c r="EE5" s="73"/>
      <c r="EF5" s="73"/>
      <c r="EG5" s="73"/>
      <c r="EH5" s="73"/>
      <c r="EI5" s="73"/>
      <c r="EJ5" s="73"/>
      <c r="EK5" s="73"/>
      <c r="EL5" s="73"/>
      <c r="EM5" s="73"/>
      <c r="EN5" s="73"/>
      <c r="EO5" s="73"/>
      <c r="EP5" s="73"/>
      <c r="EQ5" s="73"/>
      <c r="ER5" s="73"/>
      <c r="ES5" s="73"/>
      <c r="ET5" s="73"/>
      <c r="EU5" s="73"/>
      <c r="EV5" s="73"/>
      <c r="EW5" s="73"/>
      <c r="EX5" s="73"/>
      <c r="EY5" s="73"/>
      <c r="EZ5" s="73"/>
      <c r="FA5" s="73"/>
      <c r="FB5" s="73"/>
      <c r="FC5" s="73"/>
      <c r="FD5" s="73"/>
      <c r="FE5" s="73"/>
      <c r="FF5" s="73"/>
      <c r="FG5" s="73"/>
      <c r="FH5" s="73"/>
      <c r="FI5" s="73"/>
      <c r="FJ5" s="73"/>
      <c r="FK5" s="73"/>
      <c r="FL5" s="73"/>
      <c r="FM5" s="73"/>
      <c r="FN5" s="73"/>
      <c r="FO5" s="73"/>
      <c r="FP5" s="73"/>
      <c r="FQ5" s="73"/>
      <c r="FR5" s="73"/>
      <c r="FS5" s="73"/>
      <c r="FT5" s="73"/>
      <c r="FU5" s="73"/>
      <c r="FV5" s="73"/>
      <c r="FW5" s="73"/>
      <c r="FX5" s="73"/>
      <c r="FY5" s="73"/>
      <c r="FZ5" s="73"/>
      <c r="GA5" s="73"/>
      <c r="GB5" s="73"/>
      <c r="GC5" s="73"/>
      <c r="GD5" s="73"/>
      <c r="GE5" s="73"/>
      <c r="GF5" s="73"/>
      <c r="GG5" s="73"/>
      <c r="GH5" s="73"/>
      <c r="GI5" s="73"/>
      <c r="GJ5" s="73"/>
      <c r="GK5" s="73"/>
      <c r="GL5" s="73"/>
      <c r="GM5" s="73"/>
      <c r="GN5" s="73"/>
      <c r="GO5" s="73"/>
      <c r="GP5" s="73"/>
      <c r="GQ5" s="73"/>
      <c r="GR5" s="73"/>
      <c r="GS5" s="73"/>
      <c r="GT5" s="73"/>
      <c r="GU5" s="73"/>
      <c r="GV5" s="73"/>
      <c r="GW5" s="73"/>
      <c r="GX5" s="73"/>
      <c r="GY5" s="73"/>
      <c r="GZ5" s="73"/>
      <c r="HA5" s="73"/>
      <c r="HB5" s="73"/>
      <c r="HC5" s="73"/>
      <c r="HD5" s="73"/>
      <c r="HE5" s="73"/>
      <c r="HF5" s="73"/>
      <c r="HG5" s="73"/>
      <c r="HH5" s="73"/>
      <c r="HI5" s="73"/>
      <c r="HJ5" s="73"/>
      <c r="HK5" s="73"/>
      <c r="HL5" s="73"/>
      <c r="HM5" s="73"/>
      <c r="HN5" s="73"/>
      <c r="HO5" s="73"/>
      <c r="HP5" s="73"/>
      <c r="HQ5" s="73"/>
      <c r="HR5" s="73"/>
      <c r="HS5" s="73"/>
      <c r="HT5" s="73"/>
      <c r="HU5" s="73"/>
      <c r="HV5" s="73"/>
      <c r="HW5" s="73"/>
      <c r="HX5" s="73"/>
      <c r="HY5" s="73"/>
      <c r="HZ5" s="73"/>
      <c r="IA5" s="73"/>
      <c r="IB5" s="73"/>
      <c r="IC5" s="73"/>
      <c r="ID5" s="73"/>
      <c r="IE5" s="73"/>
      <c r="IF5" s="73"/>
      <c r="IG5" s="73"/>
      <c r="IH5" s="73"/>
      <c r="II5" s="73"/>
      <c r="IJ5" s="73"/>
      <c r="IK5" s="73"/>
      <c r="IL5" s="73"/>
      <c r="IM5" s="73"/>
      <c r="IN5" s="73"/>
      <c r="IO5" s="73"/>
      <c r="IP5" s="73"/>
      <c r="IQ5" s="73"/>
    </row>
    <row r="6" spans="1:251" x14ac:dyDescent="0.25">
      <c r="A6" s="71"/>
      <c r="B6" s="10"/>
      <c r="C6" s="10"/>
      <c r="D6" s="10"/>
      <c r="E6" s="10"/>
      <c r="F6" s="10"/>
      <c r="G6" s="10"/>
      <c r="H6" s="10"/>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c r="AO6" s="10"/>
    </row>
    <row r="7" spans="1:251" x14ac:dyDescent="0.25">
      <c r="A7" s="71"/>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row>
    <row r="8" spans="1:251" x14ac:dyDescent="0.25">
      <c r="A8" s="68" t="s">
        <v>12</v>
      </c>
      <c r="B8" s="7">
        <v>0</v>
      </c>
      <c r="C8" s="7">
        <v>0</v>
      </c>
      <c r="D8" s="7">
        <v>0</v>
      </c>
      <c r="E8" s="7">
        <v>0</v>
      </c>
      <c r="F8" s="7">
        <v>0</v>
      </c>
      <c r="G8" s="7">
        <v>0</v>
      </c>
      <c r="H8" s="7">
        <v>0</v>
      </c>
      <c r="I8" s="7">
        <v>0</v>
      </c>
      <c r="J8" s="7">
        <v>0</v>
      </c>
      <c r="K8" s="7">
        <v>0</v>
      </c>
      <c r="L8" s="7">
        <v>0</v>
      </c>
      <c r="M8" s="7">
        <v>0</v>
      </c>
      <c r="N8" s="7">
        <v>0</v>
      </c>
      <c r="O8" s="7">
        <v>0</v>
      </c>
      <c r="P8" s="7">
        <v>0</v>
      </c>
      <c r="Q8" s="7">
        <v>0</v>
      </c>
      <c r="R8" s="7">
        <v>0</v>
      </c>
      <c r="S8" s="7">
        <v>0</v>
      </c>
      <c r="T8" s="7">
        <v>0</v>
      </c>
      <c r="U8" s="7">
        <v>0</v>
      </c>
      <c r="V8" s="7">
        <v>0</v>
      </c>
      <c r="W8" s="7">
        <v>0</v>
      </c>
      <c r="X8" s="7">
        <v>0</v>
      </c>
      <c r="Y8" s="7">
        <v>0</v>
      </c>
      <c r="Z8" s="7">
        <v>0</v>
      </c>
      <c r="AA8" s="7">
        <v>0</v>
      </c>
      <c r="AB8" s="7">
        <v>0</v>
      </c>
      <c r="AC8" s="7">
        <v>0</v>
      </c>
      <c r="AD8" s="7">
        <v>0</v>
      </c>
      <c r="AE8" s="7">
        <v>0</v>
      </c>
      <c r="AF8" s="7">
        <v>0</v>
      </c>
      <c r="AG8" s="7">
        <v>0</v>
      </c>
      <c r="AH8" s="7">
        <v>0</v>
      </c>
      <c r="AI8" s="7">
        <v>0</v>
      </c>
      <c r="AJ8" s="7">
        <v>0</v>
      </c>
      <c r="AK8" s="7">
        <v>0</v>
      </c>
      <c r="AL8" s="7">
        <v>0</v>
      </c>
      <c r="AM8" s="7">
        <v>0</v>
      </c>
      <c r="AN8" s="7">
        <v>0</v>
      </c>
      <c r="AO8" s="7">
        <v>0</v>
      </c>
    </row>
    <row r="9" spans="1:251" x14ac:dyDescent="0.25">
      <c r="A9" s="71"/>
      <c r="B9" s="10"/>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c r="AL9" s="10"/>
      <c r="AM9" s="10"/>
      <c r="AN9" s="10"/>
      <c r="AO9" s="10"/>
    </row>
    <row r="10" spans="1:251" x14ac:dyDescent="0.25">
      <c r="A10" s="9" t="s">
        <v>13</v>
      </c>
      <c r="B10" s="10"/>
      <c r="C10" s="10"/>
      <c r="D10" s="10"/>
      <c r="E10" s="10"/>
      <c r="F10" s="10"/>
      <c r="G10" s="10"/>
      <c r="H10" s="10"/>
      <c r="I10" s="10"/>
      <c r="J10" s="10"/>
      <c r="K10" s="10"/>
      <c r="L10" s="10"/>
      <c r="M10" s="10"/>
      <c r="N10" s="10"/>
      <c r="O10" s="10"/>
      <c r="P10" s="10"/>
      <c r="Q10" s="10"/>
      <c r="R10" s="10"/>
      <c r="S10" s="10"/>
      <c r="T10" s="10"/>
      <c r="U10" s="10"/>
      <c r="V10" s="10"/>
      <c r="W10" s="10"/>
      <c r="X10" s="10"/>
      <c r="Y10" s="10"/>
      <c r="Z10" s="10"/>
      <c r="AA10" s="10"/>
      <c r="AB10" s="10"/>
      <c r="AC10" s="10"/>
      <c r="AD10" s="10"/>
      <c r="AE10" s="10"/>
      <c r="AF10" s="10"/>
      <c r="AG10" s="10"/>
      <c r="AH10" s="10"/>
      <c r="AI10" s="10"/>
      <c r="AJ10" s="10"/>
      <c r="AK10" s="10"/>
      <c r="AL10" s="10"/>
      <c r="AM10" s="10"/>
      <c r="AN10" s="10"/>
      <c r="AO10" s="10"/>
    </row>
    <row r="11" spans="1:251" x14ac:dyDescent="0.25">
      <c r="A11" s="11" t="s">
        <v>14</v>
      </c>
      <c r="B11" s="7">
        <v>0</v>
      </c>
      <c r="C11" s="7">
        <v>0</v>
      </c>
      <c r="D11" s="7">
        <v>0</v>
      </c>
      <c r="E11" s="7">
        <v>0</v>
      </c>
      <c r="F11" s="7">
        <v>0</v>
      </c>
      <c r="G11" s="7">
        <v>0</v>
      </c>
      <c r="H11" s="7">
        <v>0</v>
      </c>
      <c r="I11" s="7">
        <v>0</v>
      </c>
      <c r="J11" s="7">
        <v>0</v>
      </c>
      <c r="K11" s="7">
        <v>0</v>
      </c>
      <c r="L11" s="7">
        <v>0</v>
      </c>
      <c r="M11" s="7">
        <v>0</v>
      </c>
      <c r="N11" s="7">
        <v>0</v>
      </c>
      <c r="O11" s="7">
        <v>0</v>
      </c>
      <c r="P11" s="7">
        <v>0</v>
      </c>
      <c r="Q11" s="7">
        <v>0</v>
      </c>
      <c r="R11" s="7">
        <v>0</v>
      </c>
      <c r="S11" s="7">
        <v>0</v>
      </c>
      <c r="T11" s="7">
        <v>0</v>
      </c>
      <c r="U11" s="7">
        <v>0</v>
      </c>
      <c r="V11" s="7">
        <v>0</v>
      </c>
      <c r="W11" s="7">
        <v>0</v>
      </c>
      <c r="X11" s="7">
        <v>0</v>
      </c>
      <c r="Y11" s="7">
        <v>0</v>
      </c>
      <c r="Z11" s="7">
        <v>0</v>
      </c>
      <c r="AA11" s="7">
        <v>0</v>
      </c>
      <c r="AB11" s="7">
        <v>0</v>
      </c>
      <c r="AC11" s="7">
        <v>0</v>
      </c>
      <c r="AD11" s="7">
        <v>0</v>
      </c>
      <c r="AE11" s="7">
        <v>0</v>
      </c>
      <c r="AF11" s="7">
        <v>0</v>
      </c>
      <c r="AG11" s="7">
        <v>0</v>
      </c>
      <c r="AH11" s="7">
        <v>0</v>
      </c>
      <c r="AI11" s="7">
        <v>0</v>
      </c>
      <c r="AJ11" s="7">
        <v>0</v>
      </c>
      <c r="AK11" s="7">
        <v>0</v>
      </c>
      <c r="AL11" s="7">
        <v>0</v>
      </c>
      <c r="AM11" s="7">
        <v>0</v>
      </c>
      <c r="AN11" s="7">
        <v>0</v>
      </c>
      <c r="AO11" s="7">
        <v>0</v>
      </c>
    </row>
    <row r="12" spans="1:251" x14ac:dyDescent="0.25">
      <c r="A12" s="11" t="s">
        <v>15</v>
      </c>
      <c r="B12" s="7">
        <v>0</v>
      </c>
      <c r="C12" s="7">
        <v>0</v>
      </c>
      <c r="D12" s="7">
        <v>0</v>
      </c>
      <c r="E12" s="7">
        <v>0</v>
      </c>
      <c r="F12" s="7">
        <v>0</v>
      </c>
      <c r="G12" s="7">
        <v>0</v>
      </c>
      <c r="H12" s="7">
        <v>0</v>
      </c>
      <c r="I12" s="7">
        <v>0</v>
      </c>
      <c r="J12" s="7">
        <v>0</v>
      </c>
      <c r="K12" s="7">
        <v>0</v>
      </c>
      <c r="L12" s="7">
        <v>0</v>
      </c>
      <c r="M12" s="7">
        <v>0</v>
      </c>
      <c r="N12" s="7">
        <v>0</v>
      </c>
      <c r="O12" s="7">
        <v>0</v>
      </c>
      <c r="P12" s="7">
        <v>0</v>
      </c>
      <c r="Q12" s="7">
        <v>0</v>
      </c>
      <c r="R12" s="7">
        <v>0</v>
      </c>
      <c r="S12" s="7">
        <v>0</v>
      </c>
      <c r="T12" s="7">
        <v>0</v>
      </c>
      <c r="U12" s="7">
        <v>0</v>
      </c>
      <c r="V12" s="7">
        <v>0</v>
      </c>
      <c r="W12" s="7">
        <v>0</v>
      </c>
      <c r="X12" s="7">
        <v>0</v>
      </c>
      <c r="Y12" s="7">
        <v>0</v>
      </c>
      <c r="Z12" s="7">
        <v>0</v>
      </c>
      <c r="AA12" s="7">
        <v>0</v>
      </c>
      <c r="AB12" s="7">
        <v>0</v>
      </c>
      <c r="AC12" s="7">
        <v>0</v>
      </c>
      <c r="AD12" s="7">
        <v>0</v>
      </c>
      <c r="AE12" s="7">
        <v>0</v>
      </c>
      <c r="AF12" s="7">
        <v>0</v>
      </c>
      <c r="AG12" s="7">
        <v>0</v>
      </c>
      <c r="AH12" s="7">
        <v>0</v>
      </c>
      <c r="AI12" s="7">
        <v>0</v>
      </c>
      <c r="AJ12" s="7">
        <v>0</v>
      </c>
      <c r="AK12" s="7">
        <v>0</v>
      </c>
      <c r="AL12" s="7">
        <v>0</v>
      </c>
      <c r="AM12" s="7">
        <v>0</v>
      </c>
      <c r="AN12" s="7">
        <v>0</v>
      </c>
      <c r="AO12" s="7">
        <v>0</v>
      </c>
    </row>
    <row r="13" spans="1:251" x14ac:dyDescent="0.25">
      <c r="A13" s="11" t="s">
        <v>15</v>
      </c>
      <c r="B13" s="12">
        <f>IF(B1="","",B12)</f>
        <v>0</v>
      </c>
      <c r="C13" s="12">
        <f>IF(C1="","",C12)</f>
        <v>0</v>
      </c>
      <c r="D13" s="12">
        <f t="shared" ref="D13:AO13" si="2">IF(D1="","",D12)</f>
        <v>0</v>
      </c>
      <c r="E13" s="12">
        <f t="shared" si="2"/>
        <v>0</v>
      </c>
      <c r="F13" s="12">
        <f t="shared" si="2"/>
        <v>0</v>
      </c>
      <c r="G13" s="12">
        <f t="shared" si="2"/>
        <v>0</v>
      </c>
      <c r="H13" s="12">
        <f t="shared" si="2"/>
        <v>0</v>
      </c>
      <c r="I13" s="12">
        <f t="shared" si="2"/>
        <v>0</v>
      </c>
      <c r="J13" s="12">
        <f t="shared" si="2"/>
        <v>0</v>
      </c>
      <c r="K13" s="12">
        <f t="shared" si="2"/>
        <v>0</v>
      </c>
      <c r="L13" s="12">
        <f t="shared" si="2"/>
        <v>0</v>
      </c>
      <c r="M13" s="12">
        <f t="shared" si="2"/>
        <v>0</v>
      </c>
      <c r="N13" s="12">
        <f t="shared" si="2"/>
        <v>0</v>
      </c>
      <c r="O13" s="12">
        <f t="shared" si="2"/>
        <v>0</v>
      </c>
      <c r="P13" s="12">
        <f t="shared" si="2"/>
        <v>0</v>
      </c>
      <c r="Q13" s="12">
        <f t="shared" si="2"/>
        <v>0</v>
      </c>
      <c r="R13" s="12">
        <f t="shared" si="2"/>
        <v>0</v>
      </c>
      <c r="S13" s="12">
        <f t="shared" si="2"/>
        <v>0</v>
      </c>
      <c r="T13" s="12">
        <f t="shared" si="2"/>
        <v>0</v>
      </c>
      <c r="U13" s="12">
        <f t="shared" si="2"/>
        <v>0</v>
      </c>
      <c r="V13" s="12">
        <f t="shared" si="2"/>
        <v>0</v>
      </c>
      <c r="W13" s="12">
        <f t="shared" si="2"/>
        <v>0</v>
      </c>
      <c r="X13" s="12">
        <f t="shared" si="2"/>
        <v>0</v>
      </c>
      <c r="Y13" s="12">
        <f t="shared" si="2"/>
        <v>0</v>
      </c>
      <c r="Z13" s="12">
        <f t="shared" si="2"/>
        <v>0</v>
      </c>
      <c r="AA13" s="12">
        <f t="shared" si="2"/>
        <v>0</v>
      </c>
      <c r="AB13" s="12">
        <f t="shared" si="2"/>
        <v>0</v>
      </c>
      <c r="AC13" s="12">
        <f t="shared" si="2"/>
        <v>0</v>
      </c>
      <c r="AD13" s="12">
        <f t="shared" si="2"/>
        <v>0</v>
      </c>
      <c r="AE13" s="12">
        <f t="shared" si="2"/>
        <v>0</v>
      </c>
      <c r="AF13" s="12">
        <f t="shared" si="2"/>
        <v>0</v>
      </c>
      <c r="AG13" s="12">
        <f t="shared" si="2"/>
        <v>0</v>
      </c>
      <c r="AH13" s="12">
        <f t="shared" si="2"/>
        <v>0</v>
      </c>
      <c r="AI13" s="12">
        <f t="shared" si="2"/>
        <v>0</v>
      </c>
      <c r="AJ13" s="12">
        <f t="shared" si="2"/>
        <v>0</v>
      </c>
      <c r="AK13" s="12">
        <f t="shared" si="2"/>
        <v>0</v>
      </c>
      <c r="AL13" s="12">
        <f t="shared" si="2"/>
        <v>0</v>
      </c>
      <c r="AM13" s="12">
        <f t="shared" si="2"/>
        <v>0</v>
      </c>
      <c r="AN13" s="12">
        <f t="shared" si="2"/>
        <v>0</v>
      </c>
      <c r="AO13" s="12">
        <f t="shared" si="2"/>
        <v>0</v>
      </c>
    </row>
    <row r="14" spans="1:251" s="9" customFormat="1" x14ac:dyDescent="0.25">
      <c r="A14" s="11" t="s">
        <v>16</v>
      </c>
      <c r="B14" s="12">
        <f>IF(B1="","",B11+B12)</f>
        <v>0</v>
      </c>
      <c r="C14" s="12">
        <f>IF(C1="","",C11+C12)</f>
        <v>0</v>
      </c>
      <c r="D14" s="12">
        <f t="shared" ref="D14:AO14" si="3">IF(D1="","",D11+D12)</f>
        <v>0</v>
      </c>
      <c r="E14" s="12">
        <f t="shared" si="3"/>
        <v>0</v>
      </c>
      <c r="F14" s="12">
        <f t="shared" si="3"/>
        <v>0</v>
      </c>
      <c r="G14" s="12">
        <f t="shared" si="3"/>
        <v>0</v>
      </c>
      <c r="H14" s="12">
        <f t="shared" si="3"/>
        <v>0</v>
      </c>
      <c r="I14" s="12">
        <f t="shared" si="3"/>
        <v>0</v>
      </c>
      <c r="J14" s="12">
        <f t="shared" si="3"/>
        <v>0</v>
      </c>
      <c r="K14" s="12">
        <f t="shared" si="3"/>
        <v>0</v>
      </c>
      <c r="L14" s="12">
        <f t="shared" si="3"/>
        <v>0</v>
      </c>
      <c r="M14" s="12">
        <f t="shared" si="3"/>
        <v>0</v>
      </c>
      <c r="N14" s="12">
        <f t="shared" si="3"/>
        <v>0</v>
      </c>
      <c r="O14" s="12">
        <f t="shared" si="3"/>
        <v>0</v>
      </c>
      <c r="P14" s="12">
        <f t="shared" si="3"/>
        <v>0</v>
      </c>
      <c r="Q14" s="12">
        <f t="shared" si="3"/>
        <v>0</v>
      </c>
      <c r="R14" s="12">
        <f t="shared" si="3"/>
        <v>0</v>
      </c>
      <c r="S14" s="12">
        <f t="shared" si="3"/>
        <v>0</v>
      </c>
      <c r="T14" s="12">
        <f t="shared" si="3"/>
        <v>0</v>
      </c>
      <c r="U14" s="12">
        <f t="shared" si="3"/>
        <v>0</v>
      </c>
      <c r="V14" s="12">
        <f t="shared" si="3"/>
        <v>0</v>
      </c>
      <c r="W14" s="12">
        <f t="shared" si="3"/>
        <v>0</v>
      </c>
      <c r="X14" s="12">
        <f t="shared" si="3"/>
        <v>0</v>
      </c>
      <c r="Y14" s="12">
        <f t="shared" si="3"/>
        <v>0</v>
      </c>
      <c r="Z14" s="12">
        <f t="shared" si="3"/>
        <v>0</v>
      </c>
      <c r="AA14" s="12">
        <f t="shared" si="3"/>
        <v>0</v>
      </c>
      <c r="AB14" s="12">
        <f t="shared" si="3"/>
        <v>0</v>
      </c>
      <c r="AC14" s="12">
        <f t="shared" si="3"/>
        <v>0</v>
      </c>
      <c r="AD14" s="12">
        <f t="shared" si="3"/>
        <v>0</v>
      </c>
      <c r="AE14" s="12">
        <f t="shared" si="3"/>
        <v>0</v>
      </c>
      <c r="AF14" s="12">
        <f t="shared" si="3"/>
        <v>0</v>
      </c>
      <c r="AG14" s="12">
        <f t="shared" si="3"/>
        <v>0</v>
      </c>
      <c r="AH14" s="12">
        <f t="shared" si="3"/>
        <v>0</v>
      </c>
      <c r="AI14" s="12">
        <f t="shared" si="3"/>
        <v>0</v>
      </c>
      <c r="AJ14" s="12">
        <f t="shared" si="3"/>
        <v>0</v>
      </c>
      <c r="AK14" s="12">
        <f t="shared" si="3"/>
        <v>0</v>
      </c>
      <c r="AL14" s="12">
        <f t="shared" si="3"/>
        <v>0</v>
      </c>
      <c r="AM14" s="12">
        <f t="shared" si="3"/>
        <v>0</v>
      </c>
      <c r="AN14" s="12">
        <f t="shared" si="3"/>
        <v>0</v>
      </c>
      <c r="AO14" s="12">
        <f t="shared" si="3"/>
        <v>0</v>
      </c>
    </row>
    <row r="15" spans="1:251" x14ac:dyDescent="0.25">
      <c r="B15" s="68"/>
      <c r="C15" s="68"/>
      <c r="D15" s="68"/>
      <c r="E15" s="68"/>
      <c r="F15" s="68"/>
      <c r="G15" s="68"/>
      <c r="H15" s="68"/>
      <c r="I15" s="68"/>
      <c r="J15" s="68"/>
      <c r="K15" s="68"/>
      <c r="L15" s="68"/>
      <c r="M15" s="68"/>
      <c r="N15" s="68"/>
      <c r="O15" s="68"/>
      <c r="P15" s="68"/>
      <c r="Q15" s="68"/>
      <c r="R15" s="68"/>
      <c r="S15" s="68"/>
      <c r="T15" s="68"/>
      <c r="U15" s="68"/>
      <c r="V15" s="68"/>
      <c r="W15" s="68"/>
      <c r="X15" s="68"/>
      <c r="Y15" s="68"/>
      <c r="Z15" s="68"/>
      <c r="AA15" s="68"/>
      <c r="AB15" s="68"/>
      <c r="AC15" s="68"/>
      <c r="AD15" s="68"/>
      <c r="AE15" s="68"/>
    </row>
  </sheetData>
  <conditionalFormatting sqref="B8:AO8">
    <cfRule type="expression" dxfId="5" priority="2">
      <formula>B$1=""</formula>
    </cfRule>
  </conditionalFormatting>
  <conditionalFormatting sqref="B11:AO12">
    <cfRule type="expression" dxfId="4" priority="1">
      <formula>B$1=""</formula>
    </cfRule>
  </conditionalFormatting>
  <pageMargins left="0.7" right="0.7" top="0.78740157499999996" bottom="0.78740157499999996" header="0.3" footer="0.3"/>
  <pageSetup paperSize="9" scale="44" orientation="landscape" r:id="rId1"/>
  <headerFooter>
    <oddHeader>&amp;L Príloha č. 3a - Finančná analýza, tabuľková časť&amp;RAktualizovaná verzia zo dňa 30.3.2017</oddHead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9">
    <pageSetUpPr fitToPage="1"/>
  </sheetPr>
  <dimension ref="A1:AP25"/>
  <sheetViews>
    <sheetView zoomScaleNormal="100" workbookViewId="0">
      <selection activeCell="G9" sqref="G9"/>
    </sheetView>
  </sheetViews>
  <sheetFormatPr defaultColWidth="9.109375" defaultRowHeight="13.2" x14ac:dyDescent="0.25"/>
  <cols>
    <col min="1" max="1" width="9.109375" style="11"/>
    <col min="2" max="2" width="10.5546875" style="11" customWidth="1"/>
    <col min="3" max="32" width="11" style="11" customWidth="1"/>
    <col min="33" max="16384" width="9.109375" style="11"/>
  </cols>
  <sheetData>
    <row r="1" spans="1:42" ht="21" customHeight="1" x14ac:dyDescent="0.25">
      <c r="A1" s="75"/>
      <c r="D1" s="248"/>
    </row>
    <row r="3" spans="1:42" x14ac:dyDescent="0.25">
      <c r="A3" s="60" t="s">
        <v>20</v>
      </c>
    </row>
    <row r="4" spans="1:42" x14ac:dyDescent="0.25">
      <c r="C4" s="64">
        <f>'Peňažné toky projektu'!D13</f>
        <v>2017</v>
      </c>
      <c r="D4" s="64">
        <f>C4+1</f>
        <v>2018</v>
      </c>
      <c r="E4" s="64">
        <f t="shared" ref="E4:AP4" si="0">D4+1</f>
        <v>2019</v>
      </c>
      <c r="F4" s="64">
        <f t="shared" si="0"/>
        <v>2020</v>
      </c>
      <c r="G4" s="64">
        <f t="shared" si="0"/>
        <v>2021</v>
      </c>
      <c r="H4" s="64">
        <f t="shared" si="0"/>
        <v>2022</v>
      </c>
      <c r="I4" s="64">
        <f t="shared" si="0"/>
        <v>2023</v>
      </c>
      <c r="J4" s="64">
        <f t="shared" si="0"/>
        <v>2024</v>
      </c>
      <c r="K4" s="64">
        <f t="shared" si="0"/>
        <v>2025</v>
      </c>
      <c r="L4" s="64">
        <f t="shared" si="0"/>
        <v>2026</v>
      </c>
      <c r="M4" s="64">
        <f t="shared" si="0"/>
        <v>2027</v>
      </c>
      <c r="N4" s="64">
        <f t="shared" si="0"/>
        <v>2028</v>
      </c>
      <c r="O4" s="64">
        <f t="shared" si="0"/>
        <v>2029</v>
      </c>
      <c r="P4" s="64">
        <f t="shared" si="0"/>
        <v>2030</v>
      </c>
      <c r="Q4" s="64">
        <f t="shared" si="0"/>
        <v>2031</v>
      </c>
      <c r="R4" s="64">
        <f t="shared" si="0"/>
        <v>2032</v>
      </c>
      <c r="S4" s="64">
        <f t="shared" si="0"/>
        <v>2033</v>
      </c>
      <c r="T4" s="64">
        <f t="shared" si="0"/>
        <v>2034</v>
      </c>
      <c r="U4" s="64">
        <f t="shared" si="0"/>
        <v>2035</v>
      </c>
      <c r="V4" s="64">
        <f t="shared" si="0"/>
        <v>2036</v>
      </c>
      <c r="W4" s="64">
        <f t="shared" si="0"/>
        <v>2037</v>
      </c>
      <c r="X4" s="64">
        <f t="shared" si="0"/>
        <v>2038</v>
      </c>
      <c r="Y4" s="64">
        <f t="shared" si="0"/>
        <v>2039</v>
      </c>
      <c r="Z4" s="64">
        <f t="shared" si="0"/>
        <v>2040</v>
      </c>
      <c r="AA4" s="64">
        <f t="shared" si="0"/>
        <v>2041</v>
      </c>
      <c r="AB4" s="64">
        <f t="shared" si="0"/>
        <v>2042</v>
      </c>
      <c r="AC4" s="64">
        <f t="shared" si="0"/>
        <v>2043</v>
      </c>
      <c r="AD4" s="64">
        <f t="shared" si="0"/>
        <v>2044</v>
      </c>
      <c r="AE4" s="64">
        <f t="shared" si="0"/>
        <v>2045</v>
      </c>
      <c r="AF4" s="64">
        <f t="shared" si="0"/>
        <v>2046</v>
      </c>
      <c r="AG4" s="64">
        <f t="shared" si="0"/>
        <v>2047</v>
      </c>
      <c r="AH4" s="64">
        <f t="shared" si="0"/>
        <v>2048</v>
      </c>
      <c r="AI4" s="64">
        <f t="shared" si="0"/>
        <v>2049</v>
      </c>
      <c r="AJ4" s="64">
        <f t="shared" si="0"/>
        <v>2050</v>
      </c>
      <c r="AK4" s="64">
        <f t="shared" si="0"/>
        <v>2051</v>
      </c>
      <c r="AL4" s="64">
        <f t="shared" si="0"/>
        <v>2052</v>
      </c>
      <c r="AM4" s="64">
        <f t="shared" si="0"/>
        <v>2053</v>
      </c>
      <c r="AN4" s="64">
        <f t="shared" si="0"/>
        <v>2054</v>
      </c>
      <c r="AO4" s="64">
        <f t="shared" si="0"/>
        <v>2055</v>
      </c>
      <c r="AP4" s="64">
        <f t="shared" si="0"/>
        <v>2056</v>
      </c>
    </row>
    <row r="5" spans="1:42" x14ac:dyDescent="0.25">
      <c r="C5" s="10"/>
      <c r="D5" s="10"/>
      <c r="E5" s="10"/>
      <c r="F5" s="10"/>
      <c r="G5" s="10"/>
      <c r="H5" s="10"/>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row>
    <row r="6" spans="1:42" x14ac:dyDescent="0.25">
      <c r="A6" s="9" t="s">
        <v>1</v>
      </c>
    </row>
    <row r="7" spans="1:42" s="78" customFormat="1" ht="26.4" x14ac:dyDescent="0.25">
      <c r="A7" s="77" t="s">
        <v>2</v>
      </c>
      <c r="B7" s="77" t="s">
        <v>3</v>
      </c>
    </row>
    <row r="8" spans="1:42" x14ac:dyDescent="0.25">
      <c r="A8" s="248">
        <v>1</v>
      </c>
      <c r="B8" s="248">
        <v>4</v>
      </c>
      <c r="C8" s="249">
        <f>Rozpočet!G146</f>
        <v>0</v>
      </c>
      <c r="D8" s="249">
        <f>Rozpočet!H146</f>
        <v>0</v>
      </c>
      <c r="E8" s="249">
        <f>Rozpočet!I146</f>
        <v>0</v>
      </c>
      <c r="F8" s="249">
        <f>Rozpočet!J146</f>
        <v>0</v>
      </c>
      <c r="G8" s="189">
        <v>0</v>
      </c>
      <c r="H8" s="189">
        <v>0</v>
      </c>
      <c r="I8" s="189">
        <v>0</v>
      </c>
      <c r="J8" s="189">
        <v>0</v>
      </c>
      <c r="K8" s="189">
        <v>0</v>
      </c>
      <c r="L8" s="189">
        <v>0</v>
      </c>
      <c r="M8" s="189">
        <v>0</v>
      </c>
      <c r="N8" s="189">
        <v>0</v>
      </c>
      <c r="O8" s="189">
        <v>0</v>
      </c>
      <c r="P8" s="189">
        <v>0</v>
      </c>
      <c r="Q8" s="189">
        <v>0</v>
      </c>
      <c r="R8" s="189">
        <v>0</v>
      </c>
      <c r="S8" s="189">
        <v>0</v>
      </c>
      <c r="T8" s="189">
        <v>0</v>
      </c>
      <c r="U8" s="189">
        <v>0</v>
      </c>
      <c r="V8" s="189">
        <v>0</v>
      </c>
      <c r="W8" s="189">
        <v>0</v>
      </c>
      <c r="X8" s="189">
        <v>0</v>
      </c>
      <c r="Y8" s="189">
        <v>0</v>
      </c>
      <c r="Z8" s="189">
        <v>0</v>
      </c>
      <c r="AA8" s="189">
        <v>0</v>
      </c>
      <c r="AB8" s="189">
        <v>0</v>
      </c>
      <c r="AC8" s="189">
        <v>0</v>
      </c>
      <c r="AD8" s="189">
        <v>0</v>
      </c>
      <c r="AE8" s="189">
        <v>0</v>
      </c>
      <c r="AF8" s="189">
        <v>0</v>
      </c>
      <c r="AG8" s="189">
        <v>0</v>
      </c>
      <c r="AH8" s="189">
        <v>0</v>
      </c>
      <c r="AI8" s="189">
        <v>0</v>
      </c>
      <c r="AJ8" s="189">
        <v>0</v>
      </c>
      <c r="AK8" s="189">
        <v>0</v>
      </c>
      <c r="AL8" s="189">
        <v>0</v>
      </c>
      <c r="AM8" s="189">
        <v>0</v>
      </c>
      <c r="AN8" s="189">
        <v>0</v>
      </c>
      <c r="AO8" s="189">
        <v>0</v>
      </c>
      <c r="AP8" s="189">
        <v>0</v>
      </c>
    </row>
    <row r="9" spans="1:42" x14ac:dyDescent="0.25">
      <c r="A9" s="248">
        <v>2</v>
      </c>
      <c r="B9" s="248">
        <v>6</v>
      </c>
      <c r="C9" s="249">
        <f>Rozpočet!G147</f>
        <v>0</v>
      </c>
      <c r="D9" s="249">
        <f>Rozpočet!H147</f>
        <v>0</v>
      </c>
      <c r="E9" s="249">
        <f>Rozpočet!I147</f>
        <v>0</v>
      </c>
      <c r="F9" s="249">
        <f>Rozpočet!J147</f>
        <v>0</v>
      </c>
      <c r="G9" s="189">
        <v>0</v>
      </c>
      <c r="H9" s="189">
        <v>0</v>
      </c>
      <c r="I9" s="189">
        <v>0</v>
      </c>
      <c r="J9" s="189">
        <v>0</v>
      </c>
      <c r="K9" s="189">
        <v>0</v>
      </c>
      <c r="L9" s="189">
        <v>0</v>
      </c>
      <c r="M9" s="189">
        <v>0</v>
      </c>
      <c r="N9" s="189">
        <v>0</v>
      </c>
      <c r="O9" s="189">
        <v>0</v>
      </c>
      <c r="P9" s="189">
        <v>0</v>
      </c>
      <c r="Q9" s="189">
        <v>0</v>
      </c>
      <c r="R9" s="189">
        <v>0</v>
      </c>
      <c r="S9" s="189">
        <v>0</v>
      </c>
      <c r="T9" s="189">
        <v>0</v>
      </c>
      <c r="U9" s="189">
        <v>0</v>
      </c>
      <c r="V9" s="189">
        <v>0</v>
      </c>
      <c r="W9" s="189">
        <v>0</v>
      </c>
      <c r="X9" s="189">
        <v>0</v>
      </c>
      <c r="Y9" s="189">
        <v>0</v>
      </c>
      <c r="Z9" s="189">
        <v>0</v>
      </c>
      <c r="AA9" s="189">
        <v>0</v>
      </c>
      <c r="AB9" s="189">
        <v>0</v>
      </c>
      <c r="AC9" s="189">
        <v>0</v>
      </c>
      <c r="AD9" s="189">
        <v>0</v>
      </c>
      <c r="AE9" s="189">
        <v>0</v>
      </c>
      <c r="AF9" s="189">
        <v>0</v>
      </c>
      <c r="AG9" s="189">
        <v>0</v>
      </c>
      <c r="AH9" s="189">
        <v>0</v>
      </c>
      <c r="AI9" s="189">
        <v>0</v>
      </c>
      <c r="AJ9" s="189">
        <v>0</v>
      </c>
      <c r="AK9" s="189">
        <v>0</v>
      </c>
      <c r="AL9" s="189">
        <v>0</v>
      </c>
      <c r="AM9" s="189">
        <v>0</v>
      </c>
      <c r="AN9" s="189">
        <v>0</v>
      </c>
      <c r="AO9" s="189">
        <v>0</v>
      </c>
      <c r="AP9" s="189">
        <v>0</v>
      </c>
    </row>
    <row r="10" spans="1:42" x14ac:dyDescent="0.25">
      <c r="A10" s="248">
        <v>3</v>
      </c>
      <c r="B10" s="248">
        <v>8</v>
      </c>
      <c r="C10" s="249">
        <f>Rozpočet!G148</f>
        <v>0</v>
      </c>
      <c r="D10" s="249">
        <f>Rozpočet!H148</f>
        <v>0</v>
      </c>
      <c r="E10" s="249">
        <f>Rozpočet!I148</f>
        <v>0</v>
      </c>
      <c r="F10" s="249">
        <f>Rozpočet!J148</f>
        <v>0</v>
      </c>
      <c r="G10" s="189">
        <v>0</v>
      </c>
      <c r="H10" s="189">
        <v>0</v>
      </c>
      <c r="I10" s="189">
        <v>0</v>
      </c>
      <c r="J10" s="189">
        <v>0</v>
      </c>
      <c r="K10" s="189">
        <v>0</v>
      </c>
      <c r="L10" s="189">
        <v>0</v>
      </c>
      <c r="M10" s="189">
        <v>0</v>
      </c>
      <c r="N10" s="189">
        <v>0</v>
      </c>
      <c r="O10" s="189">
        <v>0</v>
      </c>
      <c r="P10" s="189">
        <v>0</v>
      </c>
      <c r="Q10" s="189">
        <v>0</v>
      </c>
      <c r="R10" s="189">
        <v>0</v>
      </c>
      <c r="S10" s="189">
        <v>0</v>
      </c>
      <c r="T10" s="189">
        <v>0</v>
      </c>
      <c r="U10" s="189">
        <v>0</v>
      </c>
      <c r="V10" s="189">
        <v>0</v>
      </c>
      <c r="W10" s="189">
        <v>0</v>
      </c>
      <c r="X10" s="189">
        <v>0</v>
      </c>
      <c r="Y10" s="189">
        <v>0</v>
      </c>
      <c r="Z10" s="189">
        <v>0</v>
      </c>
      <c r="AA10" s="189">
        <v>0</v>
      </c>
      <c r="AB10" s="189">
        <v>0</v>
      </c>
      <c r="AC10" s="189">
        <v>0</v>
      </c>
      <c r="AD10" s="189">
        <v>0</v>
      </c>
      <c r="AE10" s="189">
        <v>0</v>
      </c>
      <c r="AF10" s="189">
        <v>0</v>
      </c>
      <c r="AG10" s="189">
        <v>0</v>
      </c>
      <c r="AH10" s="189">
        <v>0</v>
      </c>
      <c r="AI10" s="189">
        <v>0</v>
      </c>
      <c r="AJ10" s="189">
        <v>0</v>
      </c>
      <c r="AK10" s="189">
        <v>0</v>
      </c>
      <c r="AL10" s="189">
        <v>0</v>
      </c>
      <c r="AM10" s="189">
        <v>0</v>
      </c>
      <c r="AN10" s="189">
        <v>0</v>
      </c>
      <c r="AO10" s="189">
        <v>0</v>
      </c>
      <c r="AP10" s="189">
        <v>0</v>
      </c>
    </row>
    <row r="11" spans="1:42" x14ac:dyDescent="0.25">
      <c r="A11" s="248">
        <v>4</v>
      </c>
      <c r="B11" s="248">
        <v>12</v>
      </c>
      <c r="C11" s="249">
        <f>Rozpočet!G149</f>
        <v>0</v>
      </c>
      <c r="D11" s="249">
        <f>Rozpočet!H149</f>
        <v>0</v>
      </c>
      <c r="E11" s="249">
        <f>Rozpočet!I149</f>
        <v>0</v>
      </c>
      <c r="F11" s="249">
        <f>Rozpočet!J149</f>
        <v>0</v>
      </c>
      <c r="G11" s="189">
        <v>0</v>
      </c>
      <c r="H11" s="189">
        <v>0</v>
      </c>
      <c r="I11" s="189">
        <v>0</v>
      </c>
      <c r="J11" s="189">
        <v>0</v>
      </c>
      <c r="K11" s="189">
        <v>0</v>
      </c>
      <c r="L11" s="189">
        <v>0</v>
      </c>
      <c r="M11" s="189">
        <v>0</v>
      </c>
      <c r="N11" s="189">
        <v>0</v>
      </c>
      <c r="O11" s="189">
        <v>0</v>
      </c>
      <c r="P11" s="189">
        <v>0</v>
      </c>
      <c r="Q11" s="189">
        <v>0</v>
      </c>
      <c r="R11" s="189">
        <v>0</v>
      </c>
      <c r="S11" s="189">
        <v>0</v>
      </c>
      <c r="T11" s="189">
        <v>0</v>
      </c>
      <c r="U11" s="189">
        <v>0</v>
      </c>
      <c r="V11" s="189">
        <v>0</v>
      </c>
      <c r="W11" s="189">
        <v>0</v>
      </c>
      <c r="X11" s="189">
        <v>0</v>
      </c>
      <c r="Y11" s="189">
        <v>0</v>
      </c>
      <c r="Z11" s="189">
        <v>0</v>
      </c>
      <c r="AA11" s="189">
        <v>0</v>
      </c>
      <c r="AB11" s="189">
        <v>0</v>
      </c>
      <c r="AC11" s="189">
        <v>0</v>
      </c>
      <c r="AD11" s="189">
        <v>0</v>
      </c>
      <c r="AE11" s="189">
        <v>0</v>
      </c>
      <c r="AF11" s="189">
        <v>0</v>
      </c>
      <c r="AG11" s="189">
        <v>0</v>
      </c>
      <c r="AH11" s="189">
        <v>0</v>
      </c>
      <c r="AI11" s="189">
        <v>0</v>
      </c>
      <c r="AJ11" s="189">
        <v>0</v>
      </c>
      <c r="AK11" s="189">
        <v>0</v>
      </c>
      <c r="AL11" s="189">
        <v>0</v>
      </c>
      <c r="AM11" s="189">
        <v>0</v>
      </c>
      <c r="AN11" s="189">
        <v>0</v>
      </c>
      <c r="AO11" s="189">
        <v>0</v>
      </c>
      <c r="AP11" s="189">
        <v>0</v>
      </c>
    </row>
    <row r="12" spans="1:42" x14ac:dyDescent="0.25">
      <c r="A12" s="248">
        <v>5</v>
      </c>
      <c r="B12" s="248">
        <v>20</v>
      </c>
      <c r="C12" s="249">
        <f>Rozpočet!G150</f>
        <v>0</v>
      </c>
      <c r="D12" s="249">
        <f>Rozpočet!H150</f>
        <v>0</v>
      </c>
      <c r="E12" s="249">
        <f>Rozpočet!I150</f>
        <v>0</v>
      </c>
      <c r="F12" s="249">
        <f>Rozpočet!J150</f>
        <v>0</v>
      </c>
      <c r="G12" s="189">
        <v>0</v>
      </c>
      <c r="H12" s="189">
        <v>0</v>
      </c>
      <c r="I12" s="189">
        <v>0</v>
      </c>
      <c r="J12" s="189">
        <v>0</v>
      </c>
      <c r="K12" s="189">
        <v>0</v>
      </c>
      <c r="L12" s="189">
        <v>0</v>
      </c>
      <c r="M12" s="189">
        <v>0</v>
      </c>
      <c r="N12" s="189">
        <v>0</v>
      </c>
      <c r="O12" s="189">
        <v>0</v>
      </c>
      <c r="P12" s="189">
        <v>0</v>
      </c>
      <c r="Q12" s="189">
        <v>0</v>
      </c>
      <c r="R12" s="189">
        <v>0</v>
      </c>
      <c r="S12" s="189">
        <v>0</v>
      </c>
      <c r="T12" s="189">
        <v>0</v>
      </c>
      <c r="U12" s="189">
        <v>0</v>
      </c>
      <c r="V12" s="189">
        <v>0</v>
      </c>
      <c r="W12" s="189">
        <v>0</v>
      </c>
      <c r="X12" s="189">
        <v>0</v>
      </c>
      <c r="Y12" s="189">
        <v>0</v>
      </c>
      <c r="Z12" s="189">
        <v>0</v>
      </c>
      <c r="AA12" s="189">
        <v>0</v>
      </c>
      <c r="AB12" s="189">
        <v>0</v>
      </c>
      <c r="AC12" s="189">
        <v>0</v>
      </c>
      <c r="AD12" s="189">
        <v>0</v>
      </c>
      <c r="AE12" s="189">
        <v>0</v>
      </c>
      <c r="AF12" s="189">
        <v>0</v>
      </c>
      <c r="AG12" s="189">
        <v>0</v>
      </c>
      <c r="AH12" s="189">
        <v>0</v>
      </c>
      <c r="AI12" s="189">
        <v>0</v>
      </c>
      <c r="AJ12" s="189">
        <v>0</v>
      </c>
      <c r="AK12" s="189">
        <v>0</v>
      </c>
      <c r="AL12" s="189">
        <v>0</v>
      </c>
      <c r="AM12" s="189">
        <v>0</v>
      </c>
      <c r="AN12" s="189">
        <v>0</v>
      </c>
      <c r="AO12" s="189">
        <v>0</v>
      </c>
      <c r="AP12" s="189">
        <v>0</v>
      </c>
    </row>
    <row r="13" spans="1:42" x14ac:dyDescent="0.25">
      <c r="A13" s="248">
        <v>6</v>
      </c>
      <c r="B13" s="248">
        <v>40</v>
      </c>
      <c r="C13" s="249">
        <f>Rozpočet!G151</f>
        <v>0</v>
      </c>
      <c r="D13" s="249">
        <f>Rozpočet!H151</f>
        <v>0</v>
      </c>
      <c r="E13" s="249">
        <f>Rozpočet!I151</f>
        <v>0</v>
      </c>
      <c r="F13" s="249">
        <f>Rozpočet!J151</f>
        <v>0</v>
      </c>
      <c r="G13" s="189">
        <v>0</v>
      </c>
      <c r="H13" s="189">
        <v>0</v>
      </c>
      <c r="I13" s="189">
        <v>0</v>
      </c>
      <c r="J13" s="189">
        <v>0</v>
      </c>
      <c r="K13" s="189">
        <v>0</v>
      </c>
      <c r="L13" s="189">
        <v>0</v>
      </c>
      <c r="M13" s="189">
        <v>0</v>
      </c>
      <c r="N13" s="189">
        <v>0</v>
      </c>
      <c r="O13" s="189">
        <v>0</v>
      </c>
      <c r="P13" s="189">
        <v>0</v>
      </c>
      <c r="Q13" s="189">
        <v>0</v>
      </c>
      <c r="R13" s="189">
        <v>0</v>
      </c>
      <c r="S13" s="189">
        <v>0</v>
      </c>
      <c r="T13" s="189">
        <v>0</v>
      </c>
      <c r="U13" s="189">
        <v>0</v>
      </c>
      <c r="V13" s="189">
        <v>0</v>
      </c>
      <c r="W13" s="189">
        <v>0</v>
      </c>
      <c r="X13" s="189">
        <v>0</v>
      </c>
      <c r="Y13" s="189">
        <v>0</v>
      </c>
      <c r="Z13" s="189">
        <v>0</v>
      </c>
      <c r="AA13" s="189">
        <v>0</v>
      </c>
      <c r="AB13" s="189">
        <v>0</v>
      </c>
      <c r="AC13" s="189">
        <v>0</v>
      </c>
      <c r="AD13" s="189">
        <v>0</v>
      </c>
      <c r="AE13" s="189">
        <v>0</v>
      </c>
      <c r="AF13" s="189">
        <v>0</v>
      </c>
      <c r="AG13" s="189">
        <v>0</v>
      </c>
      <c r="AH13" s="189">
        <v>0</v>
      </c>
      <c r="AI13" s="189">
        <v>0</v>
      </c>
      <c r="AJ13" s="189">
        <v>0</v>
      </c>
      <c r="AK13" s="189">
        <v>0</v>
      </c>
      <c r="AL13" s="189">
        <v>0</v>
      </c>
      <c r="AM13" s="189">
        <v>0</v>
      </c>
      <c r="AN13" s="189">
        <v>0</v>
      </c>
      <c r="AO13" s="189">
        <v>0</v>
      </c>
      <c r="AP13" s="189">
        <v>0</v>
      </c>
    </row>
    <row r="14" spans="1:42" s="80" customFormat="1" x14ac:dyDescent="0.25">
      <c r="A14" s="496" t="s">
        <v>4</v>
      </c>
      <c r="B14" s="496"/>
      <c r="C14" s="79">
        <f>IF(C4="","",SUM(C8:C13))</f>
        <v>0</v>
      </c>
      <c r="D14" s="79">
        <f t="shared" ref="D14:AP14" si="1">IF(D4="","",SUM(D8:D13))</f>
        <v>0</v>
      </c>
      <c r="E14" s="79">
        <f t="shared" si="1"/>
        <v>0</v>
      </c>
      <c r="F14" s="79">
        <f t="shared" si="1"/>
        <v>0</v>
      </c>
      <c r="G14" s="79">
        <f t="shared" si="1"/>
        <v>0</v>
      </c>
      <c r="H14" s="79">
        <f t="shared" si="1"/>
        <v>0</v>
      </c>
      <c r="I14" s="79">
        <f t="shared" si="1"/>
        <v>0</v>
      </c>
      <c r="J14" s="79">
        <f t="shared" si="1"/>
        <v>0</v>
      </c>
      <c r="K14" s="79">
        <f t="shared" si="1"/>
        <v>0</v>
      </c>
      <c r="L14" s="79">
        <f t="shared" si="1"/>
        <v>0</v>
      </c>
      <c r="M14" s="79">
        <f t="shared" si="1"/>
        <v>0</v>
      </c>
      <c r="N14" s="79">
        <f t="shared" si="1"/>
        <v>0</v>
      </c>
      <c r="O14" s="79">
        <f t="shared" si="1"/>
        <v>0</v>
      </c>
      <c r="P14" s="79">
        <f t="shared" si="1"/>
        <v>0</v>
      </c>
      <c r="Q14" s="79">
        <f t="shared" si="1"/>
        <v>0</v>
      </c>
      <c r="R14" s="79">
        <f t="shared" si="1"/>
        <v>0</v>
      </c>
      <c r="S14" s="79">
        <f t="shared" si="1"/>
        <v>0</v>
      </c>
      <c r="T14" s="79">
        <f t="shared" si="1"/>
        <v>0</v>
      </c>
      <c r="U14" s="79">
        <f t="shared" si="1"/>
        <v>0</v>
      </c>
      <c r="V14" s="79">
        <f t="shared" si="1"/>
        <v>0</v>
      </c>
      <c r="W14" s="79">
        <f t="shared" si="1"/>
        <v>0</v>
      </c>
      <c r="X14" s="79">
        <f t="shared" si="1"/>
        <v>0</v>
      </c>
      <c r="Y14" s="79">
        <f t="shared" si="1"/>
        <v>0</v>
      </c>
      <c r="Z14" s="79">
        <f t="shared" si="1"/>
        <v>0</v>
      </c>
      <c r="AA14" s="79">
        <f t="shared" si="1"/>
        <v>0</v>
      </c>
      <c r="AB14" s="79">
        <f t="shared" si="1"/>
        <v>0</v>
      </c>
      <c r="AC14" s="79">
        <f t="shared" si="1"/>
        <v>0</v>
      </c>
      <c r="AD14" s="79">
        <f t="shared" si="1"/>
        <v>0</v>
      </c>
      <c r="AE14" s="79">
        <f t="shared" si="1"/>
        <v>0</v>
      </c>
      <c r="AF14" s="79">
        <f t="shared" si="1"/>
        <v>0</v>
      </c>
      <c r="AG14" s="79">
        <f t="shared" si="1"/>
        <v>0</v>
      </c>
      <c r="AH14" s="79">
        <f t="shared" si="1"/>
        <v>0</v>
      </c>
      <c r="AI14" s="79">
        <f t="shared" si="1"/>
        <v>0</v>
      </c>
      <c r="AJ14" s="79">
        <f t="shared" si="1"/>
        <v>0</v>
      </c>
      <c r="AK14" s="79">
        <f t="shared" si="1"/>
        <v>0</v>
      </c>
      <c r="AL14" s="79">
        <f t="shared" si="1"/>
        <v>0</v>
      </c>
      <c r="AM14" s="79">
        <f t="shared" si="1"/>
        <v>0</v>
      </c>
      <c r="AN14" s="79">
        <f t="shared" si="1"/>
        <v>0</v>
      </c>
      <c r="AO14" s="79">
        <f t="shared" si="1"/>
        <v>0</v>
      </c>
      <c r="AP14" s="79">
        <f t="shared" si="1"/>
        <v>0</v>
      </c>
    </row>
    <row r="15" spans="1:42" x14ac:dyDescent="0.25">
      <c r="C15" s="81"/>
      <c r="D15" s="81"/>
      <c r="E15" s="81"/>
      <c r="F15" s="81"/>
      <c r="G15" s="81"/>
      <c r="H15" s="81"/>
      <c r="I15" s="81"/>
      <c r="J15" s="81"/>
      <c r="K15" s="81"/>
      <c r="L15" s="81"/>
      <c r="M15" s="81"/>
      <c r="N15" s="81"/>
      <c r="O15" s="81"/>
      <c r="P15" s="81"/>
      <c r="Q15" s="81"/>
      <c r="R15" s="81"/>
      <c r="S15" s="81"/>
      <c r="T15" s="81"/>
      <c r="U15" s="81"/>
      <c r="V15" s="81"/>
      <c r="W15" s="81"/>
      <c r="X15" s="81"/>
      <c r="Y15" s="81"/>
      <c r="Z15" s="81"/>
      <c r="AA15" s="81"/>
      <c r="AB15" s="81"/>
      <c r="AC15" s="81"/>
      <c r="AD15" s="81"/>
      <c r="AE15" s="81"/>
      <c r="AF15" s="81"/>
      <c r="AG15" s="81"/>
      <c r="AH15" s="81"/>
      <c r="AI15" s="81"/>
      <c r="AJ15" s="81"/>
      <c r="AK15" s="81"/>
      <c r="AL15" s="81"/>
      <c r="AM15" s="81"/>
      <c r="AN15" s="81"/>
      <c r="AO15" s="81"/>
      <c r="AP15" s="81"/>
    </row>
    <row r="16" spans="1:42" x14ac:dyDescent="0.25">
      <c r="C16" s="81"/>
      <c r="D16" s="81"/>
      <c r="E16" s="81"/>
      <c r="F16" s="81"/>
      <c r="G16" s="81"/>
      <c r="H16" s="81"/>
      <c r="I16" s="81"/>
      <c r="J16" s="81"/>
      <c r="K16" s="81"/>
      <c r="L16" s="81"/>
      <c r="M16" s="81"/>
      <c r="N16" s="81"/>
      <c r="O16" s="81"/>
      <c r="P16" s="81"/>
      <c r="Q16" s="81"/>
      <c r="R16" s="81"/>
      <c r="S16" s="81"/>
      <c r="T16" s="81"/>
      <c r="U16" s="81"/>
      <c r="V16" s="81"/>
      <c r="W16" s="81"/>
      <c r="X16" s="81"/>
      <c r="Y16" s="81"/>
      <c r="Z16" s="81"/>
      <c r="AA16" s="81"/>
      <c r="AB16" s="81"/>
      <c r="AC16" s="81"/>
      <c r="AD16" s="81"/>
      <c r="AE16" s="81"/>
      <c r="AF16" s="81"/>
      <c r="AG16" s="81"/>
      <c r="AH16" s="81"/>
      <c r="AI16" s="81"/>
      <c r="AJ16" s="81"/>
      <c r="AK16" s="81"/>
      <c r="AL16" s="81"/>
      <c r="AM16" s="81"/>
      <c r="AN16" s="81"/>
      <c r="AO16" s="81"/>
      <c r="AP16" s="81"/>
    </row>
    <row r="17" spans="1:42" x14ac:dyDescent="0.25">
      <c r="A17" s="9" t="s">
        <v>5</v>
      </c>
      <c r="C17" s="81"/>
      <c r="D17" s="81"/>
      <c r="E17" s="81"/>
      <c r="F17" s="81"/>
      <c r="G17" s="81"/>
      <c r="H17" s="81"/>
      <c r="I17" s="81"/>
      <c r="J17" s="81"/>
      <c r="K17" s="81"/>
      <c r="L17" s="81"/>
      <c r="M17" s="81"/>
      <c r="N17" s="81"/>
      <c r="O17" s="81"/>
      <c r="P17" s="81"/>
      <c r="Q17" s="81"/>
      <c r="R17" s="81"/>
      <c r="S17" s="81"/>
      <c r="T17" s="81"/>
      <c r="U17" s="81"/>
      <c r="V17" s="81"/>
      <c r="W17" s="81"/>
      <c r="X17" s="81"/>
      <c r="Y17" s="81"/>
      <c r="Z17" s="81"/>
      <c r="AA17" s="81"/>
      <c r="AB17" s="81"/>
      <c r="AC17" s="81"/>
      <c r="AD17" s="81"/>
      <c r="AE17" s="81"/>
      <c r="AF17" s="81"/>
      <c r="AG17" s="81"/>
      <c r="AH17" s="81"/>
      <c r="AI17" s="81"/>
      <c r="AJ17" s="81"/>
      <c r="AK17" s="81"/>
      <c r="AL17" s="81"/>
      <c r="AM17" s="81"/>
      <c r="AN17" s="81"/>
      <c r="AO17" s="81"/>
      <c r="AP17" s="81"/>
    </row>
    <row r="18" spans="1:42" s="78" customFormat="1" ht="26.4" x14ac:dyDescent="0.25">
      <c r="A18" s="77" t="s">
        <v>2</v>
      </c>
      <c r="B18" s="77" t="s">
        <v>3</v>
      </c>
      <c r="C18" s="82"/>
      <c r="D18" s="82"/>
      <c r="E18" s="82"/>
      <c r="F18" s="82"/>
      <c r="G18" s="82"/>
      <c r="H18" s="82"/>
      <c r="I18" s="82"/>
      <c r="J18" s="82"/>
      <c r="K18" s="82"/>
      <c r="L18" s="82"/>
      <c r="M18" s="82"/>
      <c r="N18" s="82"/>
      <c r="O18" s="82"/>
      <c r="P18" s="82"/>
      <c r="Q18" s="82"/>
      <c r="R18" s="82"/>
      <c r="S18" s="82"/>
      <c r="T18" s="82"/>
      <c r="U18" s="82"/>
      <c r="V18" s="82"/>
      <c r="W18" s="82"/>
      <c r="X18" s="82"/>
      <c r="Y18" s="82"/>
      <c r="Z18" s="82"/>
      <c r="AA18" s="82"/>
      <c r="AB18" s="82"/>
      <c r="AC18" s="82"/>
      <c r="AD18" s="82"/>
      <c r="AE18" s="82"/>
      <c r="AF18" s="82"/>
      <c r="AG18" s="82"/>
      <c r="AH18" s="82"/>
      <c r="AI18" s="82"/>
      <c r="AJ18" s="82"/>
      <c r="AK18" s="82"/>
      <c r="AL18" s="82"/>
      <c r="AM18" s="82"/>
      <c r="AN18" s="82"/>
      <c r="AO18" s="82"/>
      <c r="AP18" s="82"/>
    </row>
    <row r="19" spans="1:42" s="78" customFormat="1" x14ac:dyDescent="0.25">
      <c r="A19" s="248">
        <v>1</v>
      </c>
      <c r="B19" s="248">
        <v>4</v>
      </c>
      <c r="C19" s="81">
        <f>IF(C$4="","",IF($D$1=2,"chyba",'POM_Odpisy linearne'!D20))</f>
        <v>0</v>
      </c>
      <c r="D19" s="81">
        <f>IF(D$4="","",IF($D$1=2,"chyba",'POM_Odpisy linearne'!E20))</f>
        <v>0</v>
      </c>
      <c r="E19" s="81">
        <f>IF(E$4="","",IF($D$1=2,"chyba",'POM_Odpisy linearne'!F20))</f>
        <v>0</v>
      </c>
      <c r="F19" s="81">
        <f>IF(F$4="","",IF($D$1=2,"chyba",'POM_Odpisy linearne'!G20))</f>
        <v>0</v>
      </c>
      <c r="G19" s="81">
        <f>IF(G$4="","",IF($D$1=2,"chyba",'POM_Odpisy linearne'!H20))</f>
        <v>0</v>
      </c>
      <c r="H19" s="81">
        <f>IF(H$4="","",IF($D$1=2,"chyba",'POM_Odpisy linearne'!I20))</f>
        <v>0</v>
      </c>
      <c r="I19" s="81">
        <f>IF(I$4="","",IF($D$1=2,"chyba",'POM_Odpisy linearne'!J20))</f>
        <v>0</v>
      </c>
      <c r="J19" s="81">
        <f>IF(J$4="","",IF($D$1=2,"chyba",'POM_Odpisy linearne'!K20))</f>
        <v>0</v>
      </c>
      <c r="K19" s="81">
        <f>IF(K$4="","",IF($D$1=2,"chyba",'POM_Odpisy linearne'!L20))</f>
        <v>0</v>
      </c>
      <c r="L19" s="81">
        <f>IF(L$4="","",IF($D$1=2,"chyba",'POM_Odpisy linearne'!M20))</f>
        <v>0</v>
      </c>
      <c r="M19" s="81">
        <f>IF(M$4="","",IF($D$1=2,"chyba",'POM_Odpisy linearne'!N20))</f>
        <v>0</v>
      </c>
      <c r="N19" s="81">
        <f>IF(N$4="","",IF($D$1=2,"chyba",'POM_Odpisy linearne'!O20))</f>
        <v>0</v>
      </c>
      <c r="O19" s="81">
        <f>IF(O$4="","",IF($D$1=2,"chyba",'POM_Odpisy linearne'!P20))</f>
        <v>0</v>
      </c>
      <c r="P19" s="81">
        <f>IF(P$4="","",IF($D$1=2,"chyba",'POM_Odpisy linearne'!Q20))</f>
        <v>0</v>
      </c>
      <c r="Q19" s="81">
        <f>IF(Q$4="","",IF($D$1=2,"chyba",'POM_Odpisy linearne'!R20))</f>
        <v>0</v>
      </c>
      <c r="R19" s="81">
        <f>IF(R$4="","",IF($D$1=2,"chyba",'POM_Odpisy linearne'!S20))</f>
        <v>0</v>
      </c>
      <c r="S19" s="81">
        <f>IF(S$4="","",IF($D$1=2,"chyba",'POM_Odpisy linearne'!T20))</f>
        <v>0</v>
      </c>
      <c r="T19" s="81">
        <f>IF(T$4="","",IF($D$1=2,"chyba",'POM_Odpisy linearne'!U20))</f>
        <v>0</v>
      </c>
      <c r="U19" s="81">
        <f>IF(U$4="","",IF($D$1=2,"chyba",'POM_Odpisy linearne'!V20))</f>
        <v>0</v>
      </c>
      <c r="V19" s="81">
        <f>IF(V$4="","",IF($D$1=2,"chyba",'POM_Odpisy linearne'!W20))</f>
        <v>0</v>
      </c>
      <c r="W19" s="81">
        <f>IF(W$4="","",IF($D$1=2,"chyba",'POM_Odpisy linearne'!X20))</f>
        <v>0</v>
      </c>
      <c r="X19" s="81">
        <f>IF(X$4="","",IF($D$1=2,"chyba",'POM_Odpisy linearne'!Y20))</f>
        <v>0</v>
      </c>
      <c r="Y19" s="81">
        <f>IF(Y$4="","",IF($D$1=2,"chyba",'POM_Odpisy linearne'!Z20))</f>
        <v>0</v>
      </c>
      <c r="Z19" s="81">
        <f>IF(Z$4="","",IF($D$1=2,"chyba",'POM_Odpisy linearne'!AA20))</f>
        <v>0</v>
      </c>
      <c r="AA19" s="81">
        <f>IF(AA$4="","",IF($D$1=2,"chyba",'POM_Odpisy linearne'!AB20))</f>
        <v>0</v>
      </c>
      <c r="AB19" s="81">
        <f>IF(AB$4="","",IF($D$1=2,"chyba",'POM_Odpisy linearne'!AC20))</f>
        <v>0</v>
      </c>
      <c r="AC19" s="81">
        <f>IF(AC$4="","",IF($D$1=2,"chyba",'POM_Odpisy linearne'!AD20))</f>
        <v>0</v>
      </c>
      <c r="AD19" s="81">
        <f>IF(AD$4="","",IF($D$1=2,"chyba",'POM_Odpisy linearne'!AE20))</f>
        <v>0</v>
      </c>
      <c r="AE19" s="81">
        <f>IF(AE$4="","",IF($D$1=2,"chyba",'POM_Odpisy linearne'!AF20))</f>
        <v>0</v>
      </c>
      <c r="AF19" s="81">
        <f>IF(AF$4="","",IF($D$1=2,"chyba",'POM_Odpisy linearne'!AG20))</f>
        <v>0</v>
      </c>
      <c r="AG19" s="81">
        <f>IF(AG$4="","",IF($D$1=2,"chyba",'POM_Odpisy linearne'!AH20))</f>
        <v>0</v>
      </c>
      <c r="AH19" s="81">
        <f>IF(AH$4="","",IF($D$1=2,"chyba",'POM_Odpisy linearne'!AI20))</f>
        <v>0</v>
      </c>
      <c r="AI19" s="81">
        <f>IF(AI$4="","",IF($D$1=2,"chyba",'POM_Odpisy linearne'!AJ20))</f>
        <v>0</v>
      </c>
      <c r="AJ19" s="81">
        <f>IF(AJ$4="","",IF($D$1=2,"chyba",'POM_Odpisy linearne'!AK20))</f>
        <v>0</v>
      </c>
      <c r="AK19" s="81">
        <f>IF(AK$4="","",IF($D$1=2,"chyba",'POM_Odpisy linearne'!AL20))</f>
        <v>0</v>
      </c>
      <c r="AL19" s="81">
        <f>IF(AL$4="","",IF($D$1=2,"chyba",'POM_Odpisy linearne'!AM20))</f>
        <v>0</v>
      </c>
      <c r="AM19" s="81">
        <f>IF(AM$4="","",IF($D$1=2,"chyba",'POM_Odpisy linearne'!AN20))</f>
        <v>0</v>
      </c>
      <c r="AN19" s="81">
        <f>IF(AN$4="","",IF($D$1=2,"chyba",'POM_Odpisy linearne'!AO20))</f>
        <v>0</v>
      </c>
      <c r="AO19" s="81">
        <f>IF(AO$4="","",IF($D$1=2,"chyba",'POM_Odpisy linearne'!AP20))</f>
        <v>0</v>
      </c>
      <c r="AP19" s="81">
        <f>IF(AP$4="","",IF($D$1=2,"chyba",'POM_Odpisy linearne'!AQ20))</f>
        <v>0</v>
      </c>
    </row>
    <row r="20" spans="1:42" x14ac:dyDescent="0.25">
      <c r="A20" s="248">
        <v>2</v>
      </c>
      <c r="B20" s="248">
        <v>6</v>
      </c>
      <c r="C20" s="81">
        <f>IF(C$4="","",IF($D$1=2,"chyba",'POM_Odpisy linearne'!D21))</f>
        <v>0</v>
      </c>
      <c r="D20" s="81">
        <f>IF(D$4="","",IF($D$1=2,"chyba",'POM_Odpisy linearne'!E21))</f>
        <v>0</v>
      </c>
      <c r="E20" s="81">
        <f>IF(E$4="","",IF($D$1=2,"chyba",'POM_Odpisy linearne'!F21))</f>
        <v>0</v>
      </c>
      <c r="F20" s="81">
        <f>IF(F$4="","",IF($D$1=2,"chyba",'POM_Odpisy linearne'!G21))</f>
        <v>0</v>
      </c>
      <c r="G20" s="81">
        <f>IF(G$4="","",IF($D$1=2,"chyba",'POM_Odpisy linearne'!H21))</f>
        <v>0</v>
      </c>
      <c r="H20" s="81">
        <f>IF(H$4="","",IF($D$1=2,"chyba",'POM_Odpisy linearne'!I21))</f>
        <v>0</v>
      </c>
      <c r="I20" s="81">
        <f>IF(I$4="","",IF($D$1=2,"chyba",'POM_Odpisy linearne'!J21))</f>
        <v>0</v>
      </c>
      <c r="J20" s="81">
        <f>IF(J$4="","",IF($D$1=2,"chyba",'POM_Odpisy linearne'!K21))</f>
        <v>0</v>
      </c>
      <c r="K20" s="81">
        <f>IF(K$4="","",IF($D$1=2,"chyba",'POM_Odpisy linearne'!L21))</f>
        <v>0</v>
      </c>
      <c r="L20" s="81">
        <f>IF(L$4="","",IF($D$1=2,"chyba",'POM_Odpisy linearne'!M21))</f>
        <v>0</v>
      </c>
      <c r="M20" s="81">
        <f>IF(M$4="","",IF($D$1=2,"chyba",'POM_Odpisy linearne'!N21))</f>
        <v>0</v>
      </c>
      <c r="N20" s="81">
        <f>IF(N$4="","",IF($D$1=2,"chyba",'POM_Odpisy linearne'!O21))</f>
        <v>0</v>
      </c>
      <c r="O20" s="81">
        <f>IF(O$4="","",IF($D$1=2,"chyba",'POM_Odpisy linearne'!P21))</f>
        <v>0</v>
      </c>
      <c r="P20" s="81">
        <f>IF(P$4="","",IF($D$1=2,"chyba",'POM_Odpisy linearne'!Q21))</f>
        <v>0</v>
      </c>
      <c r="Q20" s="81">
        <f>IF(Q$4="","",IF($D$1=2,"chyba",'POM_Odpisy linearne'!R21))</f>
        <v>0</v>
      </c>
      <c r="R20" s="81">
        <f>IF(R$4="","",IF($D$1=2,"chyba",'POM_Odpisy linearne'!S21))</f>
        <v>0</v>
      </c>
      <c r="S20" s="81">
        <f>IF(S$4="","",IF($D$1=2,"chyba",'POM_Odpisy linearne'!T21))</f>
        <v>0</v>
      </c>
      <c r="T20" s="81">
        <f>IF(T$4="","",IF($D$1=2,"chyba",'POM_Odpisy linearne'!U21))</f>
        <v>0</v>
      </c>
      <c r="U20" s="81">
        <f>IF(U$4="","",IF($D$1=2,"chyba",'POM_Odpisy linearne'!V21))</f>
        <v>0</v>
      </c>
      <c r="V20" s="81">
        <f>IF(V$4="","",IF($D$1=2,"chyba",'POM_Odpisy linearne'!W21))</f>
        <v>0</v>
      </c>
      <c r="W20" s="81">
        <f>IF(W$4="","",IF($D$1=2,"chyba",'POM_Odpisy linearne'!X21))</f>
        <v>0</v>
      </c>
      <c r="X20" s="81">
        <f>IF(X$4="","",IF($D$1=2,"chyba",'POM_Odpisy linearne'!Y21))</f>
        <v>0</v>
      </c>
      <c r="Y20" s="81">
        <f>IF(Y$4="","",IF($D$1=2,"chyba",'POM_Odpisy linearne'!Z21))</f>
        <v>0</v>
      </c>
      <c r="Z20" s="81">
        <f>IF(Z$4="","",IF($D$1=2,"chyba",'POM_Odpisy linearne'!AA21))</f>
        <v>0</v>
      </c>
      <c r="AA20" s="81">
        <f>IF(AA$4="","",IF($D$1=2,"chyba",'POM_Odpisy linearne'!AB21))</f>
        <v>0</v>
      </c>
      <c r="AB20" s="81">
        <f>IF(AB$4="","",IF($D$1=2,"chyba",'POM_Odpisy linearne'!AC21))</f>
        <v>0</v>
      </c>
      <c r="AC20" s="81">
        <f>IF(AC$4="","",IF($D$1=2,"chyba",'POM_Odpisy linearne'!AD21))</f>
        <v>0</v>
      </c>
      <c r="AD20" s="81">
        <f>IF(AD$4="","",IF($D$1=2,"chyba",'POM_Odpisy linearne'!AE21))</f>
        <v>0</v>
      </c>
      <c r="AE20" s="81">
        <f>IF(AE$4="","",IF($D$1=2,"chyba",'POM_Odpisy linearne'!AF21))</f>
        <v>0</v>
      </c>
      <c r="AF20" s="81">
        <f>IF(AF$4="","",IF($D$1=2,"chyba",'POM_Odpisy linearne'!AG21))</f>
        <v>0</v>
      </c>
      <c r="AG20" s="81">
        <f>IF(AG$4="","",IF($D$1=2,"chyba",'POM_Odpisy linearne'!AH21))</f>
        <v>0</v>
      </c>
      <c r="AH20" s="81">
        <f>IF(AH$4="","",IF($D$1=2,"chyba",'POM_Odpisy linearne'!AI21))</f>
        <v>0</v>
      </c>
      <c r="AI20" s="81">
        <f>IF(AI$4="","",IF($D$1=2,"chyba",'POM_Odpisy linearne'!AJ21))</f>
        <v>0</v>
      </c>
      <c r="AJ20" s="81">
        <f>IF(AJ$4="","",IF($D$1=2,"chyba",'POM_Odpisy linearne'!AK21))</f>
        <v>0</v>
      </c>
      <c r="AK20" s="81">
        <f>IF(AK$4="","",IF($D$1=2,"chyba",'POM_Odpisy linearne'!AL21))</f>
        <v>0</v>
      </c>
      <c r="AL20" s="81">
        <f>IF(AL$4="","",IF($D$1=2,"chyba",'POM_Odpisy linearne'!AM21))</f>
        <v>0</v>
      </c>
      <c r="AM20" s="81">
        <f>IF(AM$4="","",IF($D$1=2,"chyba",'POM_Odpisy linearne'!AN21))</f>
        <v>0</v>
      </c>
      <c r="AN20" s="81">
        <f>IF(AN$4="","",IF($D$1=2,"chyba",'POM_Odpisy linearne'!AO21))</f>
        <v>0</v>
      </c>
      <c r="AO20" s="81">
        <f>IF(AO$4="","",IF($D$1=2,"chyba",'POM_Odpisy linearne'!AP21))</f>
        <v>0</v>
      </c>
      <c r="AP20" s="81">
        <f>IF(AP$4="","",IF($D$1=2,"chyba",'POM_Odpisy linearne'!AQ21))</f>
        <v>0</v>
      </c>
    </row>
    <row r="21" spans="1:42" x14ac:dyDescent="0.25">
      <c r="A21" s="248">
        <v>3</v>
      </c>
      <c r="B21" s="248">
        <v>8</v>
      </c>
      <c r="C21" s="81">
        <f>IF(C$4="","",IF($D$1=2,"chyba",'POM_Odpisy linearne'!D22))</f>
        <v>0</v>
      </c>
      <c r="D21" s="81">
        <f>IF(D$4="","",IF($D$1=2,"chyba",'POM_Odpisy linearne'!E22))</f>
        <v>0</v>
      </c>
      <c r="E21" s="81">
        <f>IF(E$4="","",IF($D$1=2,"chyba",'POM_Odpisy linearne'!F22))</f>
        <v>0</v>
      </c>
      <c r="F21" s="81">
        <f>IF(F$4="","",IF($D$1=2,"chyba",'POM_Odpisy linearne'!G22))</f>
        <v>0</v>
      </c>
      <c r="G21" s="81">
        <f>IF(G$4="","",IF($D$1=2,"chyba",'POM_Odpisy linearne'!H22))</f>
        <v>0</v>
      </c>
      <c r="H21" s="81">
        <f>IF(H$4="","",IF($D$1=2,"chyba",'POM_Odpisy linearne'!I22))</f>
        <v>0</v>
      </c>
      <c r="I21" s="81">
        <f>IF(I$4="","",IF($D$1=2,"chyba",'POM_Odpisy linearne'!J22))</f>
        <v>0</v>
      </c>
      <c r="J21" s="81">
        <f>IF(J$4="","",IF($D$1=2,"chyba",'POM_Odpisy linearne'!K22))</f>
        <v>0</v>
      </c>
      <c r="K21" s="81">
        <f>IF(K$4="","",IF($D$1=2,"chyba",'POM_Odpisy linearne'!L22))</f>
        <v>0</v>
      </c>
      <c r="L21" s="81">
        <f>IF(L$4="","",IF($D$1=2,"chyba",'POM_Odpisy linearne'!M22))</f>
        <v>0</v>
      </c>
      <c r="M21" s="81">
        <f>IF(M$4="","",IF($D$1=2,"chyba",'POM_Odpisy linearne'!N22))</f>
        <v>0</v>
      </c>
      <c r="N21" s="81">
        <f>IF(N$4="","",IF($D$1=2,"chyba",'POM_Odpisy linearne'!O22))</f>
        <v>0</v>
      </c>
      <c r="O21" s="81">
        <f>IF(O$4="","",IF($D$1=2,"chyba",'POM_Odpisy linearne'!P22))</f>
        <v>0</v>
      </c>
      <c r="P21" s="81">
        <f>IF(P$4="","",IF($D$1=2,"chyba",'POM_Odpisy linearne'!Q22))</f>
        <v>0</v>
      </c>
      <c r="Q21" s="81">
        <f>IF(Q$4="","",IF($D$1=2,"chyba",'POM_Odpisy linearne'!R22))</f>
        <v>0</v>
      </c>
      <c r="R21" s="81">
        <f>IF(R$4="","",IF($D$1=2,"chyba",'POM_Odpisy linearne'!S22))</f>
        <v>0</v>
      </c>
      <c r="S21" s="81">
        <f>IF(S$4="","",IF($D$1=2,"chyba",'POM_Odpisy linearne'!T22))</f>
        <v>0</v>
      </c>
      <c r="T21" s="81">
        <f>IF(T$4="","",IF($D$1=2,"chyba",'POM_Odpisy linearne'!U22))</f>
        <v>0</v>
      </c>
      <c r="U21" s="81">
        <f>IF(U$4="","",IF($D$1=2,"chyba",'POM_Odpisy linearne'!V22))</f>
        <v>0</v>
      </c>
      <c r="V21" s="81">
        <f>IF(V$4="","",IF($D$1=2,"chyba",'POM_Odpisy linearne'!W22))</f>
        <v>0</v>
      </c>
      <c r="W21" s="81">
        <f>IF(W$4="","",IF($D$1=2,"chyba",'POM_Odpisy linearne'!X22))</f>
        <v>0</v>
      </c>
      <c r="X21" s="81">
        <f>IF(X$4="","",IF($D$1=2,"chyba",'POM_Odpisy linearne'!Y22))</f>
        <v>0</v>
      </c>
      <c r="Y21" s="81">
        <f>IF(Y$4="","",IF($D$1=2,"chyba",'POM_Odpisy linearne'!Z22))</f>
        <v>0</v>
      </c>
      <c r="Z21" s="81">
        <f>IF(Z$4="","",IF($D$1=2,"chyba",'POM_Odpisy linearne'!AA22))</f>
        <v>0</v>
      </c>
      <c r="AA21" s="81">
        <f>IF(AA$4="","",IF($D$1=2,"chyba",'POM_Odpisy linearne'!AB22))</f>
        <v>0</v>
      </c>
      <c r="AB21" s="81">
        <f>IF(AB$4="","",IF($D$1=2,"chyba",'POM_Odpisy linearne'!AC22))</f>
        <v>0</v>
      </c>
      <c r="AC21" s="81">
        <f>IF(AC$4="","",IF($D$1=2,"chyba",'POM_Odpisy linearne'!AD22))</f>
        <v>0</v>
      </c>
      <c r="AD21" s="81">
        <f>IF(AD$4="","",IF($D$1=2,"chyba",'POM_Odpisy linearne'!AE22))</f>
        <v>0</v>
      </c>
      <c r="AE21" s="81">
        <f>IF(AE$4="","",IF($D$1=2,"chyba",'POM_Odpisy linearne'!AF22))</f>
        <v>0</v>
      </c>
      <c r="AF21" s="81">
        <f>IF(AF$4="","",IF($D$1=2,"chyba",'POM_Odpisy linearne'!AG22))</f>
        <v>0</v>
      </c>
      <c r="AG21" s="81">
        <f>IF(AG$4="","",IF($D$1=2,"chyba",'POM_Odpisy linearne'!AH22))</f>
        <v>0</v>
      </c>
      <c r="AH21" s="81">
        <f>IF(AH$4="","",IF($D$1=2,"chyba",'POM_Odpisy linearne'!AI22))</f>
        <v>0</v>
      </c>
      <c r="AI21" s="81">
        <f>IF(AI$4="","",IF($D$1=2,"chyba",'POM_Odpisy linearne'!AJ22))</f>
        <v>0</v>
      </c>
      <c r="AJ21" s="81">
        <f>IF(AJ$4="","",IF($D$1=2,"chyba",'POM_Odpisy linearne'!AK22))</f>
        <v>0</v>
      </c>
      <c r="AK21" s="81">
        <f>IF(AK$4="","",IF($D$1=2,"chyba",'POM_Odpisy linearne'!AL22))</f>
        <v>0</v>
      </c>
      <c r="AL21" s="81">
        <f>IF(AL$4="","",IF($D$1=2,"chyba",'POM_Odpisy linearne'!AM22))</f>
        <v>0</v>
      </c>
      <c r="AM21" s="81">
        <f>IF(AM$4="","",IF($D$1=2,"chyba",'POM_Odpisy linearne'!AN22))</f>
        <v>0</v>
      </c>
      <c r="AN21" s="81">
        <f>IF(AN$4="","",IF($D$1=2,"chyba",'POM_Odpisy linearne'!AO22))</f>
        <v>0</v>
      </c>
      <c r="AO21" s="81">
        <f>IF(AO$4="","",IF($D$1=2,"chyba",'POM_Odpisy linearne'!AP22))</f>
        <v>0</v>
      </c>
      <c r="AP21" s="81">
        <f>IF(AP$4="","",IF($D$1=2,"chyba",'POM_Odpisy linearne'!AQ22))</f>
        <v>0</v>
      </c>
    </row>
    <row r="22" spans="1:42" x14ac:dyDescent="0.25">
      <c r="A22" s="248">
        <v>4</v>
      </c>
      <c r="B22" s="248">
        <v>12</v>
      </c>
      <c r="C22" s="81">
        <f>IF(C$4="","",IF($D$1=2,"chyba",'POM_Odpisy linearne'!D23))</f>
        <v>0</v>
      </c>
      <c r="D22" s="81">
        <f>IF(D$4="","",IF($D$1=2,"chyba",'POM_Odpisy linearne'!E23))</f>
        <v>0</v>
      </c>
      <c r="E22" s="81">
        <f>IF(E$4="","",IF($D$1=2,"chyba",'POM_Odpisy linearne'!F23))</f>
        <v>0</v>
      </c>
      <c r="F22" s="81">
        <f>IF(F$4="","",IF($D$1=2,"chyba",'POM_Odpisy linearne'!G23))</f>
        <v>0</v>
      </c>
      <c r="G22" s="81">
        <f>IF(G$4="","",IF($D$1=2,"chyba",'POM_Odpisy linearne'!H23))</f>
        <v>0</v>
      </c>
      <c r="H22" s="81">
        <f>IF(H$4="","",IF($D$1=2,"chyba",'POM_Odpisy linearne'!I23))</f>
        <v>0</v>
      </c>
      <c r="I22" s="81">
        <f>IF(I$4="","",IF($D$1=2,"chyba",'POM_Odpisy linearne'!J23))</f>
        <v>0</v>
      </c>
      <c r="J22" s="81">
        <f>IF(J$4="","",IF($D$1=2,"chyba",'POM_Odpisy linearne'!K23))</f>
        <v>0</v>
      </c>
      <c r="K22" s="81">
        <f>IF(K$4="","",IF($D$1=2,"chyba",'POM_Odpisy linearne'!L23))</f>
        <v>0</v>
      </c>
      <c r="L22" s="81">
        <f>IF(L$4="","",IF($D$1=2,"chyba",'POM_Odpisy linearne'!M23))</f>
        <v>0</v>
      </c>
      <c r="M22" s="81">
        <f>IF(M$4="","",IF($D$1=2,"chyba",'POM_Odpisy linearne'!N23))</f>
        <v>0</v>
      </c>
      <c r="N22" s="81">
        <f>IF(N$4="","",IF($D$1=2,"chyba",'POM_Odpisy linearne'!O23))</f>
        <v>0</v>
      </c>
      <c r="O22" s="81">
        <f>IF(O$4="","",IF($D$1=2,"chyba",'POM_Odpisy linearne'!P23))</f>
        <v>0</v>
      </c>
      <c r="P22" s="81">
        <f>IF(P$4="","",IF($D$1=2,"chyba",'POM_Odpisy linearne'!Q23))</f>
        <v>0</v>
      </c>
      <c r="Q22" s="81">
        <f>IF(Q$4="","",IF($D$1=2,"chyba",'POM_Odpisy linearne'!R23))</f>
        <v>0</v>
      </c>
      <c r="R22" s="81">
        <f>IF(R$4="","",IF($D$1=2,"chyba",'POM_Odpisy linearne'!S23))</f>
        <v>0</v>
      </c>
      <c r="S22" s="81">
        <f>IF(S$4="","",IF($D$1=2,"chyba",'POM_Odpisy linearne'!T23))</f>
        <v>0</v>
      </c>
      <c r="T22" s="81">
        <f>IF(T$4="","",IF($D$1=2,"chyba",'POM_Odpisy linearne'!U23))</f>
        <v>0</v>
      </c>
      <c r="U22" s="81">
        <f>IF(U$4="","",IF($D$1=2,"chyba",'POM_Odpisy linearne'!V23))</f>
        <v>0</v>
      </c>
      <c r="V22" s="81">
        <f>IF(V$4="","",IF($D$1=2,"chyba",'POM_Odpisy linearne'!W23))</f>
        <v>0</v>
      </c>
      <c r="W22" s="81">
        <f>IF(W$4="","",IF($D$1=2,"chyba",'POM_Odpisy linearne'!X23))</f>
        <v>0</v>
      </c>
      <c r="X22" s="81">
        <f>IF(X$4="","",IF($D$1=2,"chyba",'POM_Odpisy linearne'!Y23))</f>
        <v>0</v>
      </c>
      <c r="Y22" s="81">
        <f>IF(Y$4="","",IF($D$1=2,"chyba",'POM_Odpisy linearne'!Z23))</f>
        <v>0</v>
      </c>
      <c r="Z22" s="81">
        <f>IF(Z$4="","",IF($D$1=2,"chyba",'POM_Odpisy linearne'!AA23))</f>
        <v>0</v>
      </c>
      <c r="AA22" s="81">
        <f>IF(AA$4="","",IF($D$1=2,"chyba",'POM_Odpisy linearne'!AB23))</f>
        <v>0</v>
      </c>
      <c r="AB22" s="81">
        <f>IF(AB$4="","",IF($D$1=2,"chyba",'POM_Odpisy linearne'!AC23))</f>
        <v>0</v>
      </c>
      <c r="AC22" s="81">
        <f>IF(AC$4="","",IF($D$1=2,"chyba",'POM_Odpisy linearne'!AD23))</f>
        <v>0</v>
      </c>
      <c r="AD22" s="81">
        <f>IF(AD$4="","",IF($D$1=2,"chyba",'POM_Odpisy linearne'!AE23))</f>
        <v>0</v>
      </c>
      <c r="AE22" s="81">
        <f>IF(AE$4="","",IF($D$1=2,"chyba",'POM_Odpisy linearne'!AF23))</f>
        <v>0</v>
      </c>
      <c r="AF22" s="81">
        <f>IF(AF$4="","",IF($D$1=2,"chyba",'POM_Odpisy linearne'!AG23))</f>
        <v>0</v>
      </c>
      <c r="AG22" s="81">
        <f>IF(AG$4="","",IF($D$1=2,"chyba",'POM_Odpisy linearne'!AH23))</f>
        <v>0</v>
      </c>
      <c r="AH22" s="81">
        <f>IF(AH$4="","",IF($D$1=2,"chyba",'POM_Odpisy linearne'!AI23))</f>
        <v>0</v>
      </c>
      <c r="AI22" s="81">
        <f>IF(AI$4="","",IF($D$1=2,"chyba",'POM_Odpisy linearne'!AJ23))</f>
        <v>0</v>
      </c>
      <c r="AJ22" s="81">
        <f>IF(AJ$4="","",IF($D$1=2,"chyba",'POM_Odpisy linearne'!AK23))</f>
        <v>0</v>
      </c>
      <c r="AK22" s="81">
        <f>IF(AK$4="","",IF($D$1=2,"chyba",'POM_Odpisy linearne'!AL23))</f>
        <v>0</v>
      </c>
      <c r="AL22" s="81">
        <f>IF(AL$4="","",IF($D$1=2,"chyba",'POM_Odpisy linearne'!AM23))</f>
        <v>0</v>
      </c>
      <c r="AM22" s="81">
        <f>IF(AM$4="","",IF($D$1=2,"chyba",'POM_Odpisy linearne'!AN23))</f>
        <v>0</v>
      </c>
      <c r="AN22" s="81">
        <f>IF(AN$4="","",IF($D$1=2,"chyba",'POM_Odpisy linearne'!AO23))</f>
        <v>0</v>
      </c>
      <c r="AO22" s="81">
        <f>IF(AO$4="","",IF($D$1=2,"chyba",'POM_Odpisy linearne'!AP23))</f>
        <v>0</v>
      </c>
      <c r="AP22" s="81">
        <f>IF(AP$4="","",IF($D$1=2,"chyba",'POM_Odpisy linearne'!AQ23))</f>
        <v>0</v>
      </c>
    </row>
    <row r="23" spans="1:42" x14ac:dyDescent="0.25">
      <c r="A23" s="248">
        <v>5</v>
      </c>
      <c r="B23" s="248">
        <v>20</v>
      </c>
      <c r="C23" s="81">
        <f>IF(C$4="","",IF($D$1=2,"chyba",'POM_Odpisy linearne'!D24))</f>
        <v>0</v>
      </c>
      <c r="D23" s="81">
        <f>IF(D$4="","",IF($D$1=2,"chyba",'POM_Odpisy linearne'!E24))</f>
        <v>0</v>
      </c>
      <c r="E23" s="81">
        <f>IF(E$4="","",IF($D$1=2,"chyba",'POM_Odpisy linearne'!F24))</f>
        <v>0</v>
      </c>
      <c r="F23" s="81">
        <f>IF(F$4="","",IF($D$1=2,"chyba",'POM_Odpisy linearne'!G24))</f>
        <v>0</v>
      </c>
      <c r="G23" s="81">
        <f>IF(G$4="","",IF($D$1=2,"chyba",'POM_Odpisy linearne'!H24))</f>
        <v>0</v>
      </c>
      <c r="H23" s="81">
        <f>IF(H$4="","",IF($D$1=2,"chyba",'POM_Odpisy linearne'!I24))</f>
        <v>0</v>
      </c>
      <c r="I23" s="81">
        <f>IF(I$4="","",IF($D$1=2,"chyba",'POM_Odpisy linearne'!J24))</f>
        <v>0</v>
      </c>
      <c r="J23" s="81">
        <f>IF(J$4="","",IF($D$1=2,"chyba",'POM_Odpisy linearne'!K24))</f>
        <v>0</v>
      </c>
      <c r="K23" s="81">
        <f>IF(K$4="","",IF($D$1=2,"chyba",'POM_Odpisy linearne'!L24))</f>
        <v>0</v>
      </c>
      <c r="L23" s="81">
        <f>IF(L$4="","",IF($D$1=2,"chyba",'POM_Odpisy linearne'!M24))</f>
        <v>0</v>
      </c>
      <c r="M23" s="81">
        <f>IF(M$4="","",IF($D$1=2,"chyba",'POM_Odpisy linearne'!N24))</f>
        <v>0</v>
      </c>
      <c r="N23" s="81">
        <f>IF(N$4="","",IF($D$1=2,"chyba",'POM_Odpisy linearne'!O24))</f>
        <v>0</v>
      </c>
      <c r="O23" s="81">
        <f>IF(O$4="","",IF($D$1=2,"chyba",'POM_Odpisy linearne'!P24))</f>
        <v>0</v>
      </c>
      <c r="P23" s="81">
        <f>IF(P$4="","",IF($D$1=2,"chyba",'POM_Odpisy linearne'!Q24))</f>
        <v>0</v>
      </c>
      <c r="Q23" s="81">
        <f>IF(Q$4="","",IF($D$1=2,"chyba",'POM_Odpisy linearne'!R24))</f>
        <v>0</v>
      </c>
      <c r="R23" s="81">
        <f>IF(R$4="","",IF($D$1=2,"chyba",'POM_Odpisy linearne'!S24))</f>
        <v>0</v>
      </c>
      <c r="S23" s="81">
        <f>IF(S$4="","",IF($D$1=2,"chyba",'POM_Odpisy linearne'!T24))</f>
        <v>0</v>
      </c>
      <c r="T23" s="81">
        <f>IF(T$4="","",IF($D$1=2,"chyba",'POM_Odpisy linearne'!U24))</f>
        <v>0</v>
      </c>
      <c r="U23" s="81">
        <f>IF(U$4="","",IF($D$1=2,"chyba",'POM_Odpisy linearne'!V24))</f>
        <v>0</v>
      </c>
      <c r="V23" s="81">
        <f>IF(V$4="","",IF($D$1=2,"chyba",'POM_Odpisy linearne'!W24))</f>
        <v>0</v>
      </c>
      <c r="W23" s="81">
        <f>IF(W$4="","",IF($D$1=2,"chyba",'POM_Odpisy linearne'!X24))</f>
        <v>0</v>
      </c>
      <c r="X23" s="81">
        <f>IF(X$4="","",IF($D$1=2,"chyba",'POM_Odpisy linearne'!Y24))</f>
        <v>0</v>
      </c>
      <c r="Y23" s="81">
        <f>IF(Y$4="","",IF($D$1=2,"chyba",'POM_Odpisy linearne'!Z24))</f>
        <v>0</v>
      </c>
      <c r="Z23" s="81">
        <f>IF(Z$4="","",IF($D$1=2,"chyba",'POM_Odpisy linearne'!AA24))</f>
        <v>0</v>
      </c>
      <c r="AA23" s="81">
        <f>IF(AA$4="","",IF($D$1=2,"chyba",'POM_Odpisy linearne'!AB24))</f>
        <v>0</v>
      </c>
      <c r="AB23" s="81">
        <f>IF(AB$4="","",IF($D$1=2,"chyba",'POM_Odpisy linearne'!AC24))</f>
        <v>0</v>
      </c>
      <c r="AC23" s="81">
        <f>IF(AC$4="","",IF($D$1=2,"chyba",'POM_Odpisy linearne'!AD24))</f>
        <v>0</v>
      </c>
      <c r="AD23" s="81">
        <f>IF(AD$4="","",IF($D$1=2,"chyba",'POM_Odpisy linearne'!AE24))</f>
        <v>0</v>
      </c>
      <c r="AE23" s="81">
        <f>IF(AE$4="","",IF($D$1=2,"chyba",'POM_Odpisy linearne'!AF24))</f>
        <v>0</v>
      </c>
      <c r="AF23" s="81">
        <f>IF(AF$4="","",IF($D$1=2,"chyba",'POM_Odpisy linearne'!AG24))</f>
        <v>0</v>
      </c>
      <c r="AG23" s="81">
        <f>IF(AG$4="","",IF($D$1=2,"chyba",'POM_Odpisy linearne'!AH24))</f>
        <v>0</v>
      </c>
      <c r="AH23" s="81">
        <f>IF(AH$4="","",IF($D$1=2,"chyba",'POM_Odpisy linearne'!AI24))</f>
        <v>0</v>
      </c>
      <c r="AI23" s="81">
        <f>IF(AI$4="","",IF($D$1=2,"chyba",'POM_Odpisy linearne'!AJ24))</f>
        <v>0</v>
      </c>
      <c r="AJ23" s="81">
        <f>IF(AJ$4="","",IF($D$1=2,"chyba",'POM_Odpisy linearne'!AK24))</f>
        <v>0</v>
      </c>
      <c r="AK23" s="81">
        <f>IF(AK$4="","",IF($D$1=2,"chyba",'POM_Odpisy linearne'!AL24))</f>
        <v>0</v>
      </c>
      <c r="AL23" s="81">
        <f>IF(AL$4="","",IF($D$1=2,"chyba",'POM_Odpisy linearne'!AM24))</f>
        <v>0</v>
      </c>
      <c r="AM23" s="81">
        <f>IF(AM$4="","",IF($D$1=2,"chyba",'POM_Odpisy linearne'!AN24))</f>
        <v>0</v>
      </c>
      <c r="AN23" s="81">
        <f>IF(AN$4="","",IF($D$1=2,"chyba",'POM_Odpisy linearne'!AO24))</f>
        <v>0</v>
      </c>
      <c r="AO23" s="81">
        <f>IF(AO$4="","",IF($D$1=2,"chyba",'POM_Odpisy linearne'!AP24))</f>
        <v>0</v>
      </c>
      <c r="AP23" s="81">
        <f>IF(AP$4="","",IF($D$1=2,"chyba",'POM_Odpisy linearne'!AQ24))</f>
        <v>0</v>
      </c>
    </row>
    <row r="24" spans="1:42" x14ac:dyDescent="0.25">
      <c r="A24" s="248">
        <v>6</v>
      </c>
      <c r="B24" s="248">
        <v>40</v>
      </c>
      <c r="C24" s="81">
        <f>IF(C$4="","",IF($D$1=2,"chyba",'POM_Odpisy linearne'!D25))</f>
        <v>0</v>
      </c>
      <c r="D24" s="81">
        <f>IF(D$4="","",IF($D$1=2,"chyba",'POM_Odpisy linearne'!E25))</f>
        <v>0</v>
      </c>
      <c r="E24" s="81">
        <f>IF(E$4="","",IF($D$1=2,"chyba",'POM_Odpisy linearne'!F25))</f>
        <v>0</v>
      </c>
      <c r="F24" s="81">
        <f>IF(F$4="","",IF($D$1=2,"chyba",'POM_Odpisy linearne'!G25))</f>
        <v>0</v>
      </c>
      <c r="G24" s="81">
        <f>IF(G$4="","",IF($D$1=2,"chyba",'POM_Odpisy linearne'!H25))</f>
        <v>0</v>
      </c>
      <c r="H24" s="81">
        <f>IF(H$4="","",IF($D$1=2,"chyba",'POM_Odpisy linearne'!I25))</f>
        <v>0</v>
      </c>
      <c r="I24" s="81">
        <f>IF(I$4="","",IF($D$1=2,"chyba",'POM_Odpisy linearne'!J25))</f>
        <v>0</v>
      </c>
      <c r="J24" s="81">
        <f>IF(J$4="","",IF($D$1=2,"chyba",'POM_Odpisy linearne'!K25))</f>
        <v>0</v>
      </c>
      <c r="K24" s="81">
        <f>IF(K$4="","",IF($D$1=2,"chyba",'POM_Odpisy linearne'!L25))</f>
        <v>0</v>
      </c>
      <c r="L24" s="81">
        <f>IF(L$4="","",IF($D$1=2,"chyba",'POM_Odpisy linearne'!M25))</f>
        <v>0</v>
      </c>
      <c r="M24" s="81">
        <f>IF(M$4="","",IF($D$1=2,"chyba",'POM_Odpisy linearne'!N25))</f>
        <v>0</v>
      </c>
      <c r="N24" s="81">
        <f>IF(N$4="","",IF($D$1=2,"chyba",'POM_Odpisy linearne'!O25))</f>
        <v>0</v>
      </c>
      <c r="O24" s="81">
        <f>IF(O$4="","",IF($D$1=2,"chyba",'POM_Odpisy linearne'!P25))</f>
        <v>0</v>
      </c>
      <c r="P24" s="81">
        <f>IF(P$4="","",IF($D$1=2,"chyba",'POM_Odpisy linearne'!Q25))</f>
        <v>0</v>
      </c>
      <c r="Q24" s="81">
        <f>IF(Q$4="","",IF($D$1=2,"chyba",'POM_Odpisy linearne'!R25))</f>
        <v>0</v>
      </c>
      <c r="R24" s="81">
        <f>IF(R$4="","",IF($D$1=2,"chyba",'POM_Odpisy linearne'!S25))</f>
        <v>0</v>
      </c>
      <c r="S24" s="81">
        <f>IF(S$4="","",IF($D$1=2,"chyba",'POM_Odpisy linearne'!T25))</f>
        <v>0</v>
      </c>
      <c r="T24" s="81">
        <f>IF(T$4="","",IF($D$1=2,"chyba",'POM_Odpisy linearne'!U25))</f>
        <v>0</v>
      </c>
      <c r="U24" s="81">
        <f>IF(U$4="","",IF($D$1=2,"chyba",'POM_Odpisy linearne'!V25))</f>
        <v>0</v>
      </c>
      <c r="V24" s="81">
        <f>IF(V$4="","",IF($D$1=2,"chyba",'POM_Odpisy linearne'!W25))</f>
        <v>0</v>
      </c>
      <c r="W24" s="81">
        <f>IF(W$4="","",IF($D$1=2,"chyba",'POM_Odpisy linearne'!X25))</f>
        <v>0</v>
      </c>
      <c r="X24" s="81">
        <f>IF(X$4="","",IF($D$1=2,"chyba",'POM_Odpisy linearne'!Y25))</f>
        <v>0</v>
      </c>
      <c r="Y24" s="81">
        <f>IF(Y$4="","",IF($D$1=2,"chyba",'POM_Odpisy linearne'!Z25))</f>
        <v>0</v>
      </c>
      <c r="Z24" s="81">
        <f>IF(Z$4="","",IF($D$1=2,"chyba",'POM_Odpisy linearne'!AA25))</f>
        <v>0</v>
      </c>
      <c r="AA24" s="81">
        <f>IF(AA$4="","",IF($D$1=2,"chyba",'POM_Odpisy linearne'!AB25))</f>
        <v>0</v>
      </c>
      <c r="AB24" s="81">
        <f>IF(AB$4="","",IF($D$1=2,"chyba",'POM_Odpisy linearne'!AC25))</f>
        <v>0</v>
      </c>
      <c r="AC24" s="81">
        <f>IF(AC$4="","",IF($D$1=2,"chyba",'POM_Odpisy linearne'!AD25))</f>
        <v>0</v>
      </c>
      <c r="AD24" s="81">
        <f>IF(AD$4="","",IF($D$1=2,"chyba",'POM_Odpisy linearne'!AE25))</f>
        <v>0</v>
      </c>
      <c r="AE24" s="81">
        <f>IF(AE$4="","",IF($D$1=2,"chyba",'POM_Odpisy linearne'!AF25))</f>
        <v>0</v>
      </c>
      <c r="AF24" s="81">
        <f>IF(AF$4="","",IF($D$1=2,"chyba",'POM_Odpisy linearne'!AG25))</f>
        <v>0</v>
      </c>
      <c r="AG24" s="81">
        <f>IF(AG$4="","",IF($D$1=2,"chyba",'POM_Odpisy linearne'!AH25))</f>
        <v>0</v>
      </c>
      <c r="AH24" s="81">
        <f>IF(AH$4="","",IF($D$1=2,"chyba",'POM_Odpisy linearne'!AI25))</f>
        <v>0</v>
      </c>
      <c r="AI24" s="81">
        <f>IF(AI$4="","",IF($D$1=2,"chyba",'POM_Odpisy linearne'!AJ25))</f>
        <v>0</v>
      </c>
      <c r="AJ24" s="81">
        <f>IF(AJ$4="","",IF($D$1=2,"chyba",'POM_Odpisy linearne'!AK25))</f>
        <v>0</v>
      </c>
      <c r="AK24" s="81">
        <f>IF(AK$4="","",IF($D$1=2,"chyba",'POM_Odpisy linearne'!AL25))</f>
        <v>0</v>
      </c>
      <c r="AL24" s="81">
        <f>IF(AL$4="","",IF($D$1=2,"chyba",'POM_Odpisy linearne'!AM25))</f>
        <v>0</v>
      </c>
      <c r="AM24" s="81">
        <f>IF(AM$4="","",IF($D$1=2,"chyba",'POM_Odpisy linearne'!AN25))</f>
        <v>0</v>
      </c>
      <c r="AN24" s="81">
        <f>IF(AN$4="","",IF($D$1=2,"chyba",'POM_Odpisy linearne'!AO25))</f>
        <v>0</v>
      </c>
      <c r="AO24" s="81">
        <f>IF(AO$4="","",IF($D$1=2,"chyba",'POM_Odpisy linearne'!AP25))</f>
        <v>0</v>
      </c>
      <c r="AP24" s="81">
        <f>IF(AP$4="","",IF($D$1=2,"chyba",'POM_Odpisy linearne'!AQ25))</f>
        <v>0</v>
      </c>
    </row>
    <row r="25" spans="1:42" s="9" customFormat="1" x14ac:dyDescent="0.25">
      <c r="A25" s="497" t="s">
        <v>4</v>
      </c>
      <c r="B25" s="497"/>
      <c r="C25" s="84">
        <f>IF(C4="","",SUM(C19:C24))</f>
        <v>0</v>
      </c>
      <c r="D25" s="84">
        <f t="shared" ref="D25:AP25" si="2">IF(D4="","",SUM(D19:D24))</f>
        <v>0</v>
      </c>
      <c r="E25" s="84">
        <f t="shared" si="2"/>
        <v>0</v>
      </c>
      <c r="F25" s="84">
        <f t="shared" si="2"/>
        <v>0</v>
      </c>
      <c r="G25" s="84">
        <f t="shared" si="2"/>
        <v>0</v>
      </c>
      <c r="H25" s="84">
        <f t="shared" si="2"/>
        <v>0</v>
      </c>
      <c r="I25" s="84">
        <f t="shared" si="2"/>
        <v>0</v>
      </c>
      <c r="J25" s="84">
        <f t="shared" si="2"/>
        <v>0</v>
      </c>
      <c r="K25" s="84">
        <f t="shared" si="2"/>
        <v>0</v>
      </c>
      <c r="L25" s="84">
        <f t="shared" si="2"/>
        <v>0</v>
      </c>
      <c r="M25" s="84">
        <f t="shared" si="2"/>
        <v>0</v>
      </c>
      <c r="N25" s="84">
        <f t="shared" si="2"/>
        <v>0</v>
      </c>
      <c r="O25" s="84">
        <f t="shared" si="2"/>
        <v>0</v>
      </c>
      <c r="P25" s="84">
        <f t="shared" si="2"/>
        <v>0</v>
      </c>
      <c r="Q25" s="84">
        <f t="shared" si="2"/>
        <v>0</v>
      </c>
      <c r="R25" s="84">
        <f t="shared" si="2"/>
        <v>0</v>
      </c>
      <c r="S25" s="84">
        <f t="shared" si="2"/>
        <v>0</v>
      </c>
      <c r="T25" s="84">
        <f t="shared" si="2"/>
        <v>0</v>
      </c>
      <c r="U25" s="84">
        <f t="shared" si="2"/>
        <v>0</v>
      </c>
      <c r="V25" s="84">
        <f t="shared" si="2"/>
        <v>0</v>
      </c>
      <c r="W25" s="84">
        <f t="shared" si="2"/>
        <v>0</v>
      </c>
      <c r="X25" s="84">
        <f t="shared" si="2"/>
        <v>0</v>
      </c>
      <c r="Y25" s="84">
        <f t="shared" si="2"/>
        <v>0</v>
      </c>
      <c r="Z25" s="84">
        <f t="shared" si="2"/>
        <v>0</v>
      </c>
      <c r="AA25" s="84">
        <f t="shared" si="2"/>
        <v>0</v>
      </c>
      <c r="AB25" s="84">
        <f t="shared" si="2"/>
        <v>0</v>
      </c>
      <c r="AC25" s="84">
        <f t="shared" si="2"/>
        <v>0</v>
      </c>
      <c r="AD25" s="84">
        <f t="shared" si="2"/>
        <v>0</v>
      </c>
      <c r="AE25" s="84">
        <f t="shared" si="2"/>
        <v>0</v>
      </c>
      <c r="AF25" s="84">
        <f t="shared" si="2"/>
        <v>0</v>
      </c>
      <c r="AG25" s="84">
        <f t="shared" si="2"/>
        <v>0</v>
      </c>
      <c r="AH25" s="84">
        <f t="shared" si="2"/>
        <v>0</v>
      </c>
      <c r="AI25" s="84">
        <f t="shared" si="2"/>
        <v>0</v>
      </c>
      <c r="AJ25" s="84">
        <f t="shared" si="2"/>
        <v>0</v>
      </c>
      <c r="AK25" s="84">
        <f t="shared" si="2"/>
        <v>0</v>
      </c>
      <c r="AL25" s="84">
        <f t="shared" si="2"/>
        <v>0</v>
      </c>
      <c r="AM25" s="84">
        <f t="shared" si="2"/>
        <v>0</v>
      </c>
      <c r="AN25" s="84">
        <f t="shared" si="2"/>
        <v>0</v>
      </c>
      <c r="AO25" s="84">
        <f t="shared" si="2"/>
        <v>0</v>
      </c>
      <c r="AP25" s="84">
        <f t="shared" si="2"/>
        <v>0</v>
      </c>
    </row>
  </sheetData>
  <sheetProtection password="9061" sheet="1" objects="1" scenarios="1" formatCells="0"/>
  <mergeCells count="2">
    <mergeCell ref="A14:B14"/>
    <mergeCell ref="A25:B25"/>
  </mergeCells>
  <conditionalFormatting sqref="C8:AP13">
    <cfRule type="expression" dxfId="3" priority="1">
      <formula>C$4=""</formula>
    </cfRule>
  </conditionalFormatting>
  <pageMargins left="0.70866141732283472" right="0.70866141732283472" top="0.78740157480314965" bottom="0.78740157480314965" header="0.31496062992125984" footer="0.31496062992125984"/>
  <pageSetup paperSize="9" scale="58" fitToWidth="2" fitToHeight="0" orientation="landscape" r:id="rId1"/>
  <headerFooter>
    <oddHeader>&amp;L Príloha č. 3a - Finančná analýza, tabuľková časť&amp;RAktualizovaná verzia zo dňa 30.3.2017</oddHeader>
  </headerFooter>
  <ignoredErrors>
    <ignoredError sqref="C9:F9 C13:F13 C12:J12 L12:S12 C8:F8 K8 C11:F11 C10:H10 J10:S10 M8:S8 L11:S11 J9:S9 I13:S13 I8 I11:J11" unlockedFormula="1"/>
  </ignoredError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15</vt:i4>
      </vt:variant>
      <vt:variant>
        <vt:lpstr>Pomenované rozsahy</vt:lpstr>
      </vt:variant>
      <vt:variant>
        <vt:i4>16</vt:i4>
      </vt:variant>
    </vt:vector>
  </HeadingPairs>
  <TitlesOfParts>
    <vt:vector size="31" baseType="lpstr">
      <vt:lpstr>Základné informácie</vt:lpstr>
      <vt:lpstr>Rozpočet</vt:lpstr>
      <vt:lpstr>Investičné výdavky</vt:lpstr>
      <vt:lpstr>Peňažné toky projektu</vt:lpstr>
      <vt:lpstr>Skupiny výdavkov</vt:lpstr>
      <vt:lpstr>Výdavky na prevádzku</vt:lpstr>
      <vt:lpstr>Príjmy z prevádzky</vt:lpstr>
      <vt:lpstr>Úver</vt:lpstr>
      <vt:lpstr>Odpisy - daňové</vt:lpstr>
      <vt:lpstr>Zoznam odberateľov</vt:lpstr>
      <vt:lpstr>Hodnotenie inovácie</vt:lpstr>
      <vt:lpstr>Zoznam dodavatelov</vt:lpstr>
      <vt:lpstr>POM_Odpisy linearne</vt:lpstr>
      <vt:lpstr>Odpisy znižujúce ZD</vt:lpstr>
      <vt:lpstr>POM_Odpisy_ZD</vt:lpstr>
      <vt:lpstr>Rozpočet!Názvy_tlače</vt:lpstr>
      <vt:lpstr>'Hodnotenie inovácie'!Oblasť_tlače</vt:lpstr>
      <vt:lpstr>'Investičné výdavky'!Oblasť_tlače</vt:lpstr>
      <vt:lpstr>'Peňažné toky projektu'!Oblasť_tlače</vt:lpstr>
      <vt:lpstr>'Príjmy z prevádzky'!Oblasť_tlače</vt:lpstr>
      <vt:lpstr>Rozpočet!Oblasť_tlače</vt:lpstr>
      <vt:lpstr>Úver!Oblasť_tlače</vt:lpstr>
      <vt:lpstr>'Výdavky na prevádzku'!Oblasť_tlače</vt:lpstr>
      <vt:lpstr>'Základné informácie'!Oblasť_tlače</vt:lpstr>
      <vt:lpstr>'Zoznam dodavatelov'!Oblasť_tlače</vt:lpstr>
      <vt:lpstr>'Zoznam odberateľov'!Oblasť_tlače</vt:lpstr>
      <vt:lpstr>'Peňažné toky projektu'!PevnaIntenzita</vt:lpstr>
      <vt:lpstr>PodielZdrojovEU</vt:lpstr>
      <vt:lpstr>skupinavydavkov</vt:lpstr>
      <vt:lpstr>'Peňažné toky projektu'!StatnaPomoc</vt:lpstr>
      <vt:lpstr>'Investičné výdavky'!ZdrojeZiadatela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Maruniak Vladimír</cp:lastModifiedBy>
  <cp:lastPrinted>2017-03-30T09:20:20Z</cp:lastPrinted>
  <dcterms:created xsi:type="dcterms:W3CDTF">2015-11-03T13:17:21Z</dcterms:created>
  <dcterms:modified xsi:type="dcterms:W3CDTF">2017-03-30T14:49:48Z</dcterms:modified>
</cp:coreProperties>
</file>